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75" yWindow="65521" windowWidth="12120" windowHeight="11775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<sst xmlns="http://schemas.openxmlformats.org/spreadsheetml/2006/main" count="103" uniqueCount="49">
  <si>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</si>
  <si>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</si>
  <si>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</si>
  <si>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</si>
  <si>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</si>
  <si>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</si>
  <si>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</si>
  <si>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</si>
  <si>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</si>
  <si>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</si>
  <si>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</si>
  <si>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</si>
  <si>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</si>
  <si>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</si>
  <si>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</si>
  <si>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</si>
  <si>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</si>
  <si>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</si>
  <si>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</si>
  <si>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</si>
  <si>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</si>
  <si>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</si>
  <si>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</si>
  <si>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</si>
  <si>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</si>
  <si>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</si>
  <si>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</si>
  <si>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</si>
  <si>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</si>
  <si>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</si>
  <si>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</si>
  <si>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</si>
  <si>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</si>
  <si>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</si>
  <si>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</si>
  <si>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</si>
  <si>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</si>
  <si>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</si>
  <si>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</si>
  <si>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VDL</t>
  </si>
  <si>
    <t>Pierwsze rejestracje NOWYCH autobusów w Polsce 
styczeń - grudzień 2019 rok</t>
  </si>
  <si>
    <t>1 - 12.2019</t>
  </si>
  <si>
    <t>1 - 12.2018</t>
  </si>
  <si>
    <t>FORD</t>
  </si>
  <si>
    <t>Pierwsze rejestracje NOWYCH autobusów w Polsce
styczeń - grudzień 2019 rok
według segmentów</t>
  </si>
  <si>
    <t>Pierwsze rejestracje UŻYWANYCH autobusów w Polsce, 
styczeń - grudzień 2019 rok</t>
  </si>
  <si>
    <t>VAN HOOL</t>
  </si>
  <si>
    <t>Pierwsze rejestracje UŻYWANYCH autobusów w Polsce
styczeń - grudzień 2019 rok
według segmentów</t>
  </si>
  <si>
    <t>Pierwsze rejestracje używanych autobusów, 
według roku produkcji; styczeń - grudzień 2019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</si>
</sst>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40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1093</v>
      </c>
      <c r="D6" s="59">
        <f aca="true" t="shared" si="0" ref="D6:D14">C6/$C$15</f>
        <v>0.4410815173527038</v>
      </c>
      <c r="E6" s="10">
        <v>1122</v>
      </c>
      <c r="F6" s="59">
        <f aca="true" t="shared" si="1" ref="F6:F14">E6/$E$15</f>
        <v>0.4146341463414634</v>
      </c>
      <c r="G6" s="16">
        <f>C6/E6-1</f>
        <v>-0.025846702317290582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434</v>
      </c>
      <c r="D7" s="59">
        <f t="shared" si="0"/>
        <v>0.1751412429378531</v>
      </c>
      <c r="E7" s="10">
        <v>414</v>
      </c>
      <c r="F7" s="59">
        <f t="shared" si="1"/>
        <v>0.15299334811529933</v>
      </c>
      <c r="G7" s="16">
        <f>C7/E7-1</f>
        <v>0.048309178743961345</v>
      </c>
      <c r="H7" s="65"/>
      <c r="I7" s="57"/>
      <c r="J7" s="64"/>
    </row>
    <row r="8" spans="1:10" ht="15">
      <c r="A8" s="3">
        <v>3</v>
      </c>
      <c r="B8" s="6" t="s">
        <v>34</v>
      </c>
      <c r="C8" s="8">
        <v>327</v>
      </c>
      <c r="D8" s="59">
        <f t="shared" si="0"/>
        <v>0.13196125907990314</v>
      </c>
      <c r="E8" s="11">
        <v>252</v>
      </c>
      <c r="F8" s="59">
        <f t="shared" si="1"/>
        <v>0.09312638580931264</v>
      </c>
      <c r="G8" s="16">
        <f aca="true" t="shared" si="2" ref="G8:G13">IF(E8=0,"",C8/E8-1)</f>
        <v>0.29761904761904767</v>
      </c>
      <c r="H8" s="65"/>
      <c r="I8" s="57"/>
      <c r="J8" s="64"/>
    </row>
    <row r="9" spans="1:10" ht="15">
      <c r="A9" s="3">
        <v>4</v>
      </c>
      <c r="B9" s="40" t="s">
        <v>36</v>
      </c>
      <c r="C9" s="8">
        <v>171</v>
      </c>
      <c r="D9" s="59">
        <f t="shared" si="0"/>
        <v>0.06900726392251816</v>
      </c>
      <c r="E9" s="10">
        <v>149</v>
      </c>
      <c r="F9" s="59">
        <f t="shared" si="1"/>
        <v>0.05506282335550628</v>
      </c>
      <c r="G9" s="16">
        <f t="shared" si="2"/>
        <v>0.1476510067114094</v>
      </c>
      <c r="H9" s="65"/>
      <c r="I9" s="57"/>
      <c r="J9" s="64"/>
    </row>
    <row r="10" spans="1:10" ht="15">
      <c r="A10" s="3">
        <v>5</v>
      </c>
      <c r="B10" s="38" t="s">
        <v>43</v>
      </c>
      <c r="C10" s="8">
        <v>61</v>
      </c>
      <c r="D10" s="59">
        <f t="shared" si="0"/>
        <v>0.024616626311541566</v>
      </c>
      <c r="E10" s="10">
        <v>183</v>
      </c>
      <c r="F10" s="59">
        <f t="shared" si="1"/>
        <v>0.06762749445676275</v>
      </c>
      <c r="G10" s="16">
        <f t="shared" si="2"/>
        <v>-0.6666666666666667</v>
      </c>
      <c r="H10" s="65"/>
      <c r="I10" s="57"/>
      <c r="J10" s="64"/>
    </row>
    <row r="11" spans="1:10" ht="15">
      <c r="A11" s="39">
        <v>6</v>
      </c>
      <c r="B11" s="6" t="s">
        <v>38</v>
      </c>
      <c r="C11" s="8">
        <v>60</v>
      </c>
      <c r="D11" s="59">
        <f t="shared" si="0"/>
        <v>0.024213075060532687</v>
      </c>
      <c r="E11" s="10">
        <v>104</v>
      </c>
      <c r="F11" s="59">
        <f t="shared" si="1"/>
        <v>0.038433111603843315</v>
      </c>
      <c r="G11" s="16">
        <f t="shared" si="2"/>
        <v>-0.42307692307692313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332</v>
      </c>
      <c r="D14" s="59">
        <f t="shared" si="0"/>
        <v>0.13397901533494755</v>
      </c>
      <c r="E14" s="8">
        <f>E15-SUM(E6:E13)</f>
        <v>482</v>
      </c>
      <c r="F14" s="59">
        <f t="shared" si="1"/>
        <v>0.17812269031781228</v>
      </c>
      <c r="G14" s="16">
        <f>C14/E14-1</f>
        <v>-0.3112033195020747</v>
      </c>
      <c r="H14" s="65"/>
      <c r="I14" s="57"/>
      <c r="J14" s="64"/>
    </row>
    <row r="15" spans="1:10" ht="15">
      <c r="A15" s="12"/>
      <c r="B15" s="19" t="s">
        <v>33</v>
      </c>
      <c r="C15" s="20">
        <v>2478</v>
      </c>
      <c r="D15" s="22">
        <v>1</v>
      </c>
      <c r="E15" s="21">
        <v>2706</v>
      </c>
      <c r="F15" s="23">
        <v>1</v>
      </c>
      <c r="G15" s="54">
        <f>C15/E15-1</f>
        <v>-0.0842572062084257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23" sqref="F2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7</v>
      </c>
      <c r="E6" s="59">
        <f>IF(D6=0,"",D6/$D$8)</f>
        <v>0.006578947368421052</v>
      </c>
      <c r="F6" s="10">
        <v>19</v>
      </c>
      <c r="G6" s="4">
        <f>IF(F6=0,"",F6/$F$8)</f>
        <v>0.017210144927536232</v>
      </c>
      <c r="H6" s="16">
        <f>IF(F6=0,"",D6/F6-1)</f>
        <v>-0.631578947368421</v>
      </c>
    </row>
    <row r="7" spans="1:9" ht="15">
      <c r="A7" s="35"/>
      <c r="B7" s="6" t="s">
        <v>13</v>
      </c>
      <c r="C7" s="76"/>
      <c r="D7" s="7">
        <v>1057</v>
      </c>
      <c r="E7" s="59">
        <f>+D7/$D$8</f>
        <v>0.993421052631579</v>
      </c>
      <c r="F7" s="10">
        <v>1085</v>
      </c>
      <c r="G7" s="59">
        <f>+F7/$F$8</f>
        <v>0.9827898550724637</v>
      </c>
      <c r="H7" s="16">
        <f>D7/F7-1</f>
        <v>-0.02580645161290318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1064</v>
      </c>
      <c r="E8" s="61">
        <f>SUM(E6:E7)</f>
        <v>1</v>
      </c>
      <c r="F8" s="88">
        <f>SUM(F6:F7)</f>
        <v>1104</v>
      </c>
      <c r="G8" s="61">
        <f>SUM(G6:G7)</f>
        <v>1</v>
      </c>
      <c r="H8" s="84">
        <f>D8/F8-1</f>
        <v>-0.036231884057971064</v>
      </c>
      <c r="I8" s="58"/>
    </row>
    <row r="9" spans="1:9" ht="15">
      <c r="A9" s="77"/>
      <c r="B9" s="80"/>
      <c r="C9" s="81"/>
      <c r="D9" s="83"/>
      <c r="E9" s="60">
        <f>+D8/D17</f>
        <v>0.4293785310734463</v>
      </c>
      <c r="F9" s="89"/>
      <c r="G9" s="60">
        <f>+F8/F17</f>
        <v>0.4079822616407982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1032</v>
      </c>
      <c r="E10" s="59">
        <f>D10/$D$15</f>
        <v>0.7298444130127298</v>
      </c>
      <c r="F10" s="10">
        <v>1145</v>
      </c>
      <c r="G10" s="59">
        <f>F10/$F$15</f>
        <v>0.7147315855181023</v>
      </c>
      <c r="H10" s="16">
        <f>D10/F10-1</f>
        <v>-0.09868995633187772</v>
      </c>
      <c r="I10" s="58"/>
    </row>
    <row r="11" spans="1:9" ht="15">
      <c r="A11" s="35"/>
      <c r="B11" s="6"/>
      <c r="C11" s="24" t="s">
        <v>18</v>
      </c>
      <c r="D11" s="8">
        <v>39</v>
      </c>
      <c r="E11" s="59">
        <f>D11/$D$15</f>
        <v>0.027581329561527583</v>
      </c>
      <c r="F11" s="11">
        <v>70</v>
      </c>
      <c r="G11" s="59">
        <f>F11/$F$15</f>
        <v>0.04369538077403246</v>
      </c>
      <c r="H11" s="16">
        <f>IF(F11=0,"",D11/F11-1)</f>
        <v>-0.44285714285714284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338</v>
      </c>
      <c r="E13" s="59">
        <f>D13/$D$15</f>
        <v>0.23903818953323905</v>
      </c>
      <c r="F13" s="10">
        <v>368</v>
      </c>
      <c r="G13" s="59">
        <f>F13/$F$15</f>
        <v>0.22971285892634208</v>
      </c>
      <c r="H13" s="16">
        <f>D13/F13-1</f>
        <v>-0.08152173913043481</v>
      </c>
      <c r="I13" s="58"/>
    </row>
    <row r="14" spans="1:9" ht="15">
      <c r="A14" s="36"/>
      <c r="B14" s="24"/>
      <c r="C14" s="24" t="s">
        <v>22</v>
      </c>
      <c r="D14" s="8">
        <v>5</v>
      </c>
      <c r="E14" s="59">
        <f>IF(D14=0,"",D14/$D$15)</f>
        <v>0.003536067892503536</v>
      </c>
      <c r="F14" s="10">
        <v>19</v>
      </c>
      <c r="G14" s="59">
        <f>IF(F14=0,"",F14/$F$15)</f>
        <v>0.011860174781523096</v>
      </c>
      <c r="H14" s="16">
        <f>IF(F14=0,"",D14/F14-1)</f>
        <v>-0.736842105263158</v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1414</v>
      </c>
      <c r="E15" s="61">
        <f>SUM(E10:E14)</f>
        <v>1</v>
      </c>
      <c r="F15" s="82">
        <f>SUM(F10:F14)</f>
        <v>1602</v>
      </c>
      <c r="G15" s="61">
        <f>SUM(G10:G14)</f>
        <v>1</v>
      </c>
      <c r="H15" s="84">
        <f>D15/F15-1</f>
        <v>-0.11735330836454427</v>
      </c>
      <c r="I15" s="58"/>
    </row>
    <row r="16" spans="1:9" ht="15">
      <c r="A16" s="77"/>
      <c r="B16" s="80"/>
      <c r="C16" s="81"/>
      <c r="D16" s="83"/>
      <c r="E16" s="60">
        <f>+D15/D17</f>
        <v>0.5706214689265536</v>
      </c>
      <c r="F16" s="83"/>
      <c r="G16" s="60">
        <f>F15/F17</f>
        <v>0.5920177383592018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2478</v>
      </c>
      <c r="E17" s="22">
        <v>1</v>
      </c>
      <c r="F17" s="21">
        <f>+F8+F15</f>
        <v>2706</v>
      </c>
      <c r="G17" s="22">
        <v>1</v>
      </c>
      <c r="H17" s="54">
        <f>D17/F17-1</f>
        <v>-0.0842572062084257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45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41</v>
      </c>
      <c r="D4" s="72"/>
      <c r="E4" s="71" t="s">
        <v>42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895</v>
      </c>
      <c r="D6" s="59">
        <f aca="true" t="shared" si="0" ref="D6:D13">C6/$C$14</f>
        <v>0.2768326631611506</v>
      </c>
      <c r="E6" s="10">
        <v>922</v>
      </c>
      <c r="F6" s="59">
        <f aca="true" t="shared" si="1" ref="F6:F13">E6/$E$14</f>
        <v>0.2926984126984127</v>
      </c>
      <c r="G6" s="15">
        <f aca="true" t="shared" si="2" ref="G6:G12">C6/E6-1</f>
        <v>-0.029284164859002204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499</v>
      </c>
      <c r="D7" s="59">
        <f t="shared" si="0"/>
        <v>0.1543458088462728</v>
      </c>
      <c r="E7" s="10">
        <v>400</v>
      </c>
      <c r="F7" s="62">
        <f t="shared" si="1"/>
        <v>0.12698412698412698</v>
      </c>
      <c r="G7" s="16">
        <f t="shared" si="2"/>
        <v>0.24750000000000005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337</v>
      </c>
      <c r="D8" s="59">
        <f t="shared" si="0"/>
        <v>0.1042375502629137</v>
      </c>
      <c r="E8" s="11">
        <v>347</v>
      </c>
      <c r="F8" s="62">
        <f t="shared" si="1"/>
        <v>0.11015873015873016</v>
      </c>
      <c r="G8" s="16">
        <f t="shared" si="2"/>
        <v>-0.028818443804034533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278</v>
      </c>
      <c r="D9" s="59">
        <f t="shared" si="0"/>
        <v>0.08598824621094958</v>
      </c>
      <c r="E9" s="10">
        <v>243</v>
      </c>
      <c r="F9" s="62">
        <f t="shared" si="1"/>
        <v>0.07714285714285714</v>
      </c>
      <c r="G9" s="16">
        <f t="shared" si="2"/>
        <v>0.1440329218106995</v>
      </c>
      <c r="I9" s="65"/>
      <c r="J9" s="65"/>
      <c r="K9" s="64"/>
    </row>
    <row r="10" spans="1:11" ht="15">
      <c r="A10" s="29">
        <v>5</v>
      </c>
      <c r="B10" s="40" t="s">
        <v>39</v>
      </c>
      <c r="C10" s="8">
        <v>160</v>
      </c>
      <c r="D10" s="59">
        <f>C10/$C$14</f>
        <v>0.049489638107021346</v>
      </c>
      <c r="E10" s="10">
        <v>157</v>
      </c>
      <c r="F10" s="62">
        <f>E10/$E$14</f>
        <v>0.04984126984126984</v>
      </c>
      <c r="G10" s="16">
        <f>C10/E10-1</f>
        <v>0.019108280254777066</v>
      </c>
      <c r="I10" s="65"/>
      <c r="J10" s="65"/>
      <c r="K10" s="64"/>
    </row>
    <row r="11" spans="1:11" ht="15">
      <c r="A11" s="66">
        <v>6</v>
      </c>
      <c r="B11" s="40" t="s">
        <v>46</v>
      </c>
      <c r="C11" s="8">
        <v>125</v>
      </c>
      <c r="D11" s="59">
        <f t="shared" si="0"/>
        <v>0.03866377977111042</v>
      </c>
      <c r="E11" s="10">
        <v>112</v>
      </c>
      <c r="F11" s="62">
        <f t="shared" si="1"/>
        <v>0.035555555555555556</v>
      </c>
      <c r="G11" s="16">
        <f t="shared" si="2"/>
        <v>0.1160714285714286</v>
      </c>
      <c r="I11" s="65"/>
      <c r="J11" s="65"/>
      <c r="K11" s="64"/>
    </row>
    <row r="12" spans="1:11" ht="15" hidden="1">
      <c r="A12" s="29">
        <v>7</v>
      </c>
      <c r="B12" s="40"/>
      <c r="C12" s="8"/>
      <c r="D12" s="59">
        <f t="shared" si="0"/>
        <v>0</v>
      </c>
      <c r="E12" s="11"/>
      <c r="F12" s="62">
        <f t="shared" si="1"/>
        <v>0</v>
      </c>
      <c r="G12" s="16" t="e">
        <f t="shared" si="2"/>
        <v>#DIV/0!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939</v>
      </c>
      <c r="D13" s="59">
        <f t="shared" si="0"/>
        <v>0.2904423136405815</v>
      </c>
      <c r="E13" s="8">
        <f>E14-SUM(E6:E12)</f>
        <v>969</v>
      </c>
      <c r="F13" s="62">
        <f t="shared" si="1"/>
        <v>0.3076190476190476</v>
      </c>
      <c r="G13" s="17">
        <f>C13/E13-1</f>
        <v>-0.03095975232198145</v>
      </c>
      <c r="I13" s="65"/>
      <c r="J13" s="65"/>
      <c r="K13" s="64"/>
    </row>
    <row r="14" spans="1:11" ht="15">
      <c r="A14" s="12"/>
      <c r="B14" s="19" t="s">
        <v>5</v>
      </c>
      <c r="C14" s="20">
        <v>3233</v>
      </c>
      <c r="D14" s="23">
        <v>1</v>
      </c>
      <c r="E14" s="21">
        <v>3150</v>
      </c>
      <c r="F14" s="23">
        <v>1</v>
      </c>
      <c r="G14" s="54">
        <f>C14/E14-1</f>
        <v>0.026349206349206344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F35" sqref="F35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41</v>
      </c>
      <c r="E4" s="72"/>
      <c r="F4" s="71" t="s">
        <v>42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26</v>
      </c>
      <c r="E6" s="59">
        <f>+D6/$D$8</f>
        <v>0.040498442367601244</v>
      </c>
      <c r="F6" s="7">
        <v>34</v>
      </c>
      <c r="G6" s="59">
        <f>+F6/$F$8</f>
        <v>0.048295454545454544</v>
      </c>
      <c r="H6" s="15">
        <f>D6/F6-1</f>
        <v>-0.23529411764705888</v>
      </c>
    </row>
    <row r="7" spans="1:8" ht="15">
      <c r="A7" s="29"/>
      <c r="B7" s="6" t="s">
        <v>13</v>
      </c>
      <c r="C7" s="76"/>
      <c r="D7" s="7">
        <v>616</v>
      </c>
      <c r="E7" s="59">
        <f>+D7/$D$8</f>
        <v>0.9595015576323987</v>
      </c>
      <c r="F7" s="7">
        <v>670</v>
      </c>
      <c r="G7" s="59">
        <f>+F7/$F$8</f>
        <v>0.9517045454545454</v>
      </c>
      <c r="H7" s="16">
        <f aca="true" t="shared" si="0" ref="H7:H17">D7/F7-1</f>
        <v>-0.08059701492537319</v>
      </c>
    </row>
    <row r="8" spans="1:8" ht="15">
      <c r="A8" s="86" t="s">
        <v>11</v>
      </c>
      <c r="B8" s="78" t="s">
        <v>5</v>
      </c>
      <c r="C8" s="79"/>
      <c r="D8" s="82">
        <f>SUM(D6:D7)</f>
        <v>642</v>
      </c>
      <c r="E8" s="31">
        <f>SUM(E6:E7)</f>
        <v>1</v>
      </c>
      <c r="F8" s="88">
        <f>SUM(F6:F7)</f>
        <v>704</v>
      </c>
      <c r="G8" s="31">
        <f>SUM(G6:G7)</f>
        <v>1</v>
      </c>
      <c r="H8" s="84">
        <f>D8/F8-1</f>
        <v>-0.08806818181818177</v>
      </c>
    </row>
    <row r="9" spans="1:8" ht="15">
      <c r="A9" s="77"/>
      <c r="B9" s="80"/>
      <c r="C9" s="81"/>
      <c r="D9" s="83"/>
      <c r="E9" s="60">
        <f>+D8/D17</f>
        <v>0.19857717290442314</v>
      </c>
      <c r="F9" s="89"/>
      <c r="G9" s="60">
        <f>+F8/F17</f>
        <v>0.2234920634920635</v>
      </c>
      <c r="H9" s="85"/>
    </row>
    <row r="10" spans="1:8" ht="15">
      <c r="A10" s="29"/>
      <c r="B10" s="24" t="s">
        <v>13</v>
      </c>
      <c r="C10" s="5" t="s">
        <v>17</v>
      </c>
      <c r="D10" s="8">
        <v>411</v>
      </c>
      <c r="E10" s="59">
        <f>D10/$D$15</f>
        <v>0.1586260131223466</v>
      </c>
      <c r="F10" s="10">
        <v>361</v>
      </c>
      <c r="G10" s="59">
        <f>F10/$F$15</f>
        <v>0.14758789860997548</v>
      </c>
      <c r="H10" s="16">
        <f t="shared" si="0"/>
        <v>0.13850415512465375</v>
      </c>
    </row>
    <row r="11" spans="1:8" ht="15">
      <c r="A11" s="29"/>
      <c r="B11" s="24"/>
      <c r="C11" s="6" t="s">
        <v>18</v>
      </c>
      <c r="D11" s="8">
        <v>1149</v>
      </c>
      <c r="E11" s="59">
        <f>D11/$D$15</f>
        <v>0.4434581242763412</v>
      </c>
      <c r="F11" s="11">
        <v>935</v>
      </c>
      <c r="G11" s="59">
        <f>F11/$F$15</f>
        <v>0.3822567457072772</v>
      </c>
      <c r="H11" s="16">
        <f t="shared" si="0"/>
        <v>0.22887700534759348</v>
      </c>
    </row>
    <row r="12" spans="1:8" ht="15">
      <c r="A12" s="29"/>
      <c r="B12" s="24"/>
      <c r="C12" s="6" t="s">
        <v>19</v>
      </c>
      <c r="D12" s="8">
        <v>8</v>
      </c>
      <c r="E12" s="59">
        <f>D12/$D$15</f>
        <v>0.0030876109610189118</v>
      </c>
      <c r="F12" s="10">
        <v>5</v>
      </c>
      <c r="G12" s="59">
        <f>F12/$F$15</f>
        <v>0.002044153720359771</v>
      </c>
      <c r="H12" s="16">
        <f>IF(F12=0," ",D12/F12-1)</f>
        <v>0.6000000000000001</v>
      </c>
    </row>
    <row r="13" spans="1:8" ht="15">
      <c r="A13" s="29"/>
      <c r="B13" s="24"/>
      <c r="C13" s="6" t="s">
        <v>20</v>
      </c>
      <c r="D13" s="8">
        <v>924</v>
      </c>
      <c r="E13" s="59">
        <f>D13/$D$15</f>
        <v>0.3566190659976843</v>
      </c>
      <c r="F13" s="10">
        <v>964</v>
      </c>
      <c r="G13" s="59">
        <f>F13/$F$15</f>
        <v>0.39411283728536384</v>
      </c>
      <c r="H13" s="16">
        <f t="shared" si="0"/>
        <v>-0.04149377593360992</v>
      </c>
    </row>
    <row r="14" spans="1:8" ht="15">
      <c r="A14" s="32"/>
      <c r="B14" s="24"/>
      <c r="C14" s="9" t="s">
        <v>21</v>
      </c>
      <c r="D14" s="8">
        <v>99</v>
      </c>
      <c r="E14" s="59">
        <f>D14/$D$15</f>
        <v>0.03820918564260903</v>
      </c>
      <c r="F14" s="10">
        <v>181</v>
      </c>
      <c r="G14" s="59">
        <f>F14/$F$15</f>
        <v>0.07399836467702371</v>
      </c>
      <c r="H14" s="16">
        <f t="shared" si="0"/>
        <v>-0.4530386740331491</v>
      </c>
    </row>
    <row r="15" spans="1:8" ht="15">
      <c r="A15" s="76" t="s">
        <v>14</v>
      </c>
      <c r="B15" s="78" t="s">
        <v>5</v>
      </c>
      <c r="C15" s="79"/>
      <c r="D15" s="82">
        <f>SUM(D10:D14)</f>
        <v>2591</v>
      </c>
      <c r="E15" s="31">
        <f>SUM(E10:E14)</f>
        <v>1</v>
      </c>
      <c r="F15" s="82">
        <f>SUM(F10:F14)</f>
        <v>2446</v>
      </c>
      <c r="G15" s="31">
        <f>SUM(G10:G14)</f>
        <v>1</v>
      </c>
      <c r="H15" s="84">
        <f>D15/F15-1</f>
        <v>0.05928045789043335</v>
      </c>
    </row>
    <row r="16" spans="1:8" ht="15">
      <c r="A16" s="77"/>
      <c r="B16" s="80"/>
      <c r="C16" s="81"/>
      <c r="D16" s="83"/>
      <c r="E16" s="60">
        <f>+D15/D17</f>
        <v>0.8014228270955769</v>
      </c>
      <c r="F16" s="83"/>
      <c r="G16" s="60">
        <f>F15/F17</f>
        <v>0.7765079365079365</v>
      </c>
      <c r="H16" s="85"/>
    </row>
    <row r="17" spans="1:8" ht="15">
      <c r="A17" s="27"/>
      <c r="B17" s="19" t="s">
        <v>5</v>
      </c>
      <c r="C17" s="28"/>
      <c r="D17" s="21">
        <f>+D15+D8</f>
        <v>3233</v>
      </c>
      <c r="E17" s="22">
        <f>E9+E16</f>
        <v>1</v>
      </c>
      <c r="F17" s="21">
        <f>+F15+F8</f>
        <v>3150</v>
      </c>
      <c r="G17" s="22">
        <f>G9+G16</f>
        <v>1</v>
      </c>
      <c r="H17" s="18">
        <f t="shared" si="0"/>
        <v>0.026349206349206344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316</v>
      </c>
      <c r="C23" s="63">
        <f aca="true" t="shared" si="1" ref="C23:C37">B23/$B$38</f>
        <v>0.09774203526136716</v>
      </c>
    </row>
    <row r="24" spans="1:3" ht="15">
      <c r="A24" s="45">
        <v>2004</v>
      </c>
      <c r="B24" s="45">
        <v>309</v>
      </c>
      <c r="C24" s="63">
        <f t="shared" si="1"/>
        <v>0.09557686359418496</v>
      </c>
    </row>
    <row r="25" spans="1:3" ht="15">
      <c r="A25" s="45">
        <v>2003</v>
      </c>
      <c r="B25" s="45">
        <v>287</v>
      </c>
      <c r="C25" s="63">
        <f t="shared" si="1"/>
        <v>0.08877203835446953</v>
      </c>
    </row>
    <row r="26" spans="1:3" ht="15">
      <c r="A26" s="45">
        <v>2006</v>
      </c>
      <c r="B26" s="45">
        <v>273</v>
      </c>
      <c r="C26" s="63">
        <f t="shared" si="1"/>
        <v>0.08444169502010516</v>
      </c>
    </row>
    <row r="27" spans="1:3" ht="15">
      <c r="A27" s="45">
        <v>2007</v>
      </c>
      <c r="B27" s="45">
        <v>212</v>
      </c>
      <c r="C27" s="63">
        <f t="shared" si="1"/>
        <v>0.06557377049180328</v>
      </c>
    </row>
    <row r="28" spans="1:3" ht="15">
      <c r="A28" s="45">
        <v>2002</v>
      </c>
      <c r="B28" s="45">
        <v>211</v>
      </c>
      <c r="C28" s="63">
        <f t="shared" si="1"/>
        <v>0.0652644602536344</v>
      </c>
    </row>
    <row r="29" spans="1:3" ht="15">
      <c r="A29" s="45">
        <v>2001</v>
      </c>
      <c r="B29" s="45">
        <v>196</v>
      </c>
      <c r="C29" s="63">
        <f t="shared" si="1"/>
        <v>0.060624806681101144</v>
      </c>
    </row>
    <row r="30" spans="1:3" ht="15">
      <c r="A30" s="45">
        <v>2008</v>
      </c>
      <c r="B30" s="45">
        <v>195</v>
      </c>
      <c r="C30" s="63">
        <f t="shared" si="1"/>
        <v>0.060315496442932263</v>
      </c>
    </row>
    <row r="31" spans="1:3" ht="15">
      <c r="A31" s="45">
        <v>2009</v>
      </c>
      <c r="B31" s="45">
        <v>180</v>
      </c>
      <c r="C31" s="63">
        <f t="shared" si="1"/>
        <v>0.05567584287039901</v>
      </c>
    </row>
    <row r="32" spans="1:3" ht="15">
      <c r="A32" s="45">
        <v>2010</v>
      </c>
      <c r="B32" s="45">
        <v>171</v>
      </c>
      <c r="C32" s="63">
        <f t="shared" si="1"/>
        <v>0.05289205072687906</v>
      </c>
    </row>
    <row r="33" spans="1:3" ht="15">
      <c r="A33" s="45">
        <v>2000</v>
      </c>
      <c r="B33" s="45">
        <v>138</v>
      </c>
      <c r="C33" s="63">
        <f t="shared" si="1"/>
        <v>0.04268481286730591</v>
      </c>
    </row>
    <row r="34" spans="1:3" ht="15">
      <c r="A34" s="45">
        <v>2011</v>
      </c>
      <c r="B34" s="45">
        <v>120</v>
      </c>
      <c r="C34" s="63">
        <f t="shared" si="1"/>
        <v>0.037117228580266004</v>
      </c>
    </row>
    <row r="35" spans="1:3" ht="15">
      <c r="A35" s="45">
        <v>2013</v>
      </c>
      <c r="B35" s="45">
        <v>117</v>
      </c>
      <c r="C35" s="63">
        <f t="shared" si="1"/>
        <v>0.036189297865759355</v>
      </c>
    </row>
    <row r="36" spans="1:3" ht="15">
      <c r="A36" s="45">
        <v>2012</v>
      </c>
      <c r="B36" s="45">
        <v>108</v>
      </c>
      <c r="C36" s="63">
        <f t="shared" si="1"/>
        <v>0.03340550572223941</v>
      </c>
    </row>
    <row r="37" spans="1:3" ht="15">
      <c r="A37" s="44" t="s">
        <v>25</v>
      </c>
      <c r="B37" s="44">
        <f>B38-SUM(B23:B36)</f>
        <v>400</v>
      </c>
      <c r="C37" s="63">
        <f t="shared" si="1"/>
        <v>0.12372409526755336</v>
      </c>
    </row>
    <row r="38" spans="1:4" ht="15">
      <c r="A38" s="49" t="s">
        <v>28</v>
      </c>
      <c r="B38" s="52">
        <f>D17</f>
        <v>3233</v>
      </c>
      <c r="C38" s="50">
        <f>SUM(C23:C37)</f>
        <v>1.0000000000000002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2020-01-23T11:58:45Z</dcterms:modified>
  <cp:category/>
  <cp:version/>
  <cp:contentType/>
  <cp:contentStatus/>
</cp:coreProperties>
</file>