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2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<sst xmlns="http://schemas.openxmlformats.org/spreadsheetml/2006/main" count="103" uniqueCount="49">
  <si>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</si>
  <si>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</si>
  <si>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</si>
  <si>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</si>
  <si>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</si>
  <si>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</si>
  <si>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</si>
  <si>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</si>
  <si>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</si>
  <si>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</si>
  <si>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</si>
  <si>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</si>
  <si>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</si>
  <si>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</si>
  <si>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</si>
  <si>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</si>
  <si>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</si>
  <si>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</si>
  <si>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</si>
  <si>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</si>
  <si>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</si>
  <si>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</si>
  <si>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</si>
  <si>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</si>
  <si>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</si>
  <si>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</si>
  <si>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</si>
  <si>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</si>
  <si>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</si>
  <si>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</si>
  <si>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</si>
  <si>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</si>
  <si>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</si>
  <si>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</si>
  <si>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</si>
  <si>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</si>
  <si>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</si>
  <si>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</si>
  <si>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</si>
  <si>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VDL BOVA</t>
  </si>
  <si>
    <t>VDL</t>
  </si>
  <si>
    <t>KAROSA</t>
  </si>
  <si>
    <t>1 - 11.2019</t>
  </si>
  <si>
    <t>1 - 11.2018</t>
  </si>
  <si>
    <t>Pierwsze rejestracje NOWYCH autobusów w Polsce 
styczeń - listopad 2019 rok</t>
  </si>
  <si>
    <t>Pierwsze rejestracje NOWYCH autobusów w Polsce
styczeń - listopad 2019 rok
według segmentów</t>
  </si>
  <si>
    <t>Pierwsze rejestracje UŻYWANYCH autobusów w Polsce, 
styczeń - listopad 2019 rok</t>
  </si>
  <si>
    <t>Pierwsze rejestracje UŻYWANYCH autobusów w Polsce
styczeń - listopad 2019 rok
według segmentów</t>
  </si>
  <si>
    <t>Pierwsze rejestracje używanych autobusów, 
według roku produkcji; styczeń - listopad 2019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</si>
</sst>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K19" sqref="K19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44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1027</v>
      </c>
      <c r="D6" s="59">
        <f aca="true" t="shared" si="0" ref="D6:D14">C6/$C$15</f>
        <v>0.44058344058344057</v>
      </c>
      <c r="E6" s="10">
        <v>1062</v>
      </c>
      <c r="F6" s="59">
        <f aca="true" t="shared" si="1" ref="F6:F14">E6/$E$15</f>
        <v>0.42142857142857143</v>
      </c>
      <c r="G6" s="16">
        <f>C6/E6-1</f>
        <v>-0.03295668549905839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411</v>
      </c>
      <c r="D7" s="59">
        <f t="shared" si="0"/>
        <v>0.17631917631917632</v>
      </c>
      <c r="E7" s="10">
        <v>386</v>
      </c>
      <c r="F7" s="59">
        <f t="shared" si="1"/>
        <v>0.15317460317460319</v>
      </c>
      <c r="G7" s="16">
        <f>C7/E7-1</f>
        <v>0.06476683937823835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321</v>
      </c>
      <c r="D8" s="59">
        <f t="shared" si="0"/>
        <v>0.1377091377091377</v>
      </c>
      <c r="E8" s="11">
        <v>237</v>
      </c>
      <c r="F8" s="59">
        <f t="shared" si="1"/>
        <v>0.09404761904761905</v>
      </c>
      <c r="G8" s="16">
        <f aca="true" t="shared" si="2" ref="G8:G13">IF(E8=0,"",C8/E8-1)</f>
        <v>0.35443037974683533</v>
      </c>
      <c r="H8" s="65"/>
      <c r="I8" s="57"/>
      <c r="J8" s="64"/>
    </row>
    <row r="9" spans="1:10" ht="15">
      <c r="A9" s="3">
        <v>4</v>
      </c>
      <c r="B9" s="40" t="s">
        <v>36</v>
      </c>
      <c r="C9" s="8">
        <v>163</v>
      </c>
      <c r="D9" s="59">
        <f t="shared" si="0"/>
        <v>0.06992706992706993</v>
      </c>
      <c r="E9" s="10">
        <v>133</v>
      </c>
      <c r="F9" s="59">
        <f t="shared" si="1"/>
        <v>0.05277777777777778</v>
      </c>
      <c r="G9" s="16">
        <f t="shared" si="2"/>
        <v>0.2255639097744362</v>
      </c>
      <c r="H9" s="65"/>
      <c r="I9" s="57"/>
      <c r="J9" s="64"/>
    </row>
    <row r="10" spans="1:10" ht="15">
      <c r="A10" s="3">
        <v>5</v>
      </c>
      <c r="B10" s="38" t="s">
        <v>38</v>
      </c>
      <c r="C10" s="8">
        <v>60</v>
      </c>
      <c r="D10" s="59">
        <f t="shared" si="0"/>
        <v>0.02574002574002574</v>
      </c>
      <c r="E10" s="10">
        <v>92</v>
      </c>
      <c r="F10" s="59">
        <f t="shared" si="1"/>
        <v>0.03650793650793651</v>
      </c>
      <c r="G10" s="16">
        <f t="shared" si="2"/>
        <v>-0.34782608695652173</v>
      </c>
      <c r="H10" s="65"/>
      <c r="I10" s="57"/>
      <c r="J10" s="64"/>
    </row>
    <row r="11" spans="1:10" ht="15">
      <c r="A11" s="39">
        <v>6</v>
      </c>
      <c r="B11" s="6" t="s">
        <v>39</v>
      </c>
      <c r="C11" s="8">
        <v>49</v>
      </c>
      <c r="D11" s="59">
        <f t="shared" si="0"/>
        <v>0.021021021021021023</v>
      </c>
      <c r="E11" s="10">
        <v>55</v>
      </c>
      <c r="F11" s="59">
        <f t="shared" si="1"/>
        <v>0.021825396825396824</v>
      </c>
      <c r="G11" s="16">
        <f t="shared" si="2"/>
        <v>-0.10909090909090913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300</v>
      </c>
      <c r="D14" s="59">
        <f t="shared" si="0"/>
        <v>0.1287001287001287</v>
      </c>
      <c r="E14" s="8">
        <f>E15-SUM(E6:E13)</f>
        <v>555</v>
      </c>
      <c r="F14" s="59">
        <f t="shared" si="1"/>
        <v>0.22023809523809523</v>
      </c>
      <c r="G14" s="16">
        <f>C14/E14-1</f>
        <v>-0.45945945945945943</v>
      </c>
      <c r="H14" s="65"/>
      <c r="I14" s="57"/>
      <c r="J14" s="64"/>
    </row>
    <row r="15" spans="1:10" ht="15">
      <c r="A15" s="12"/>
      <c r="B15" s="19" t="s">
        <v>33</v>
      </c>
      <c r="C15" s="20">
        <v>2331</v>
      </c>
      <c r="D15" s="22">
        <v>1</v>
      </c>
      <c r="E15" s="21">
        <v>2520</v>
      </c>
      <c r="F15" s="23">
        <v>1</v>
      </c>
      <c r="G15" s="54">
        <f>C15/E15-1</f>
        <v>-0.07499999999999996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15" sqref="F15:F16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45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7</v>
      </c>
      <c r="E6" s="59">
        <f>IF(D6=0,"",D6/$D$8)</f>
        <v>0.007194244604316547</v>
      </c>
      <c r="F6" s="10">
        <v>19</v>
      </c>
      <c r="G6" s="4">
        <f>IF(F6=0,"",F6/$F$8)</f>
        <v>0.018536585365853658</v>
      </c>
      <c r="H6" s="16">
        <f>IF(F6=0,"",D6/F6-1)</f>
        <v>-0.631578947368421</v>
      </c>
    </row>
    <row r="7" spans="1:9" ht="15">
      <c r="A7" s="35"/>
      <c r="B7" s="6" t="s">
        <v>13</v>
      </c>
      <c r="C7" s="93"/>
      <c r="D7" s="7">
        <v>966</v>
      </c>
      <c r="E7" s="59">
        <f>+D7/$D$8</f>
        <v>0.9928057553956835</v>
      </c>
      <c r="F7" s="10">
        <v>1006</v>
      </c>
      <c r="G7" s="59">
        <f>+F7/$F$8</f>
        <v>0.9814634146341463</v>
      </c>
      <c r="H7" s="16">
        <f>D7/F7-1</f>
        <v>-0.03976143141153077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973</v>
      </c>
      <c r="E8" s="61">
        <f>SUM(E6:E7)</f>
        <v>1</v>
      </c>
      <c r="F8" s="83">
        <f>SUM(F6:F7)</f>
        <v>1025</v>
      </c>
      <c r="G8" s="61">
        <f>SUM(G6:G7)</f>
        <v>1</v>
      </c>
      <c r="H8" s="85">
        <f>D8/F8-1</f>
        <v>-0.050731707317073216</v>
      </c>
      <c r="I8" s="58"/>
    </row>
    <row r="9" spans="1:9" ht="15">
      <c r="A9" s="76"/>
      <c r="B9" s="79"/>
      <c r="C9" s="80"/>
      <c r="D9" s="82"/>
      <c r="E9" s="60">
        <f>+D8/D17</f>
        <v>0.4174174174174174</v>
      </c>
      <c r="F9" s="84"/>
      <c r="G9" s="60">
        <f>+F8/F17</f>
        <v>0.40674603174603174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996</v>
      </c>
      <c r="E10" s="59">
        <f>D10/$D$15</f>
        <v>0.7334315169366715</v>
      </c>
      <c r="F10" s="10">
        <v>1056</v>
      </c>
      <c r="G10" s="59">
        <f>F10/$F$15</f>
        <v>0.7063545150501672</v>
      </c>
      <c r="H10" s="16">
        <f>D10/F10-1</f>
        <v>-0.05681818181818177</v>
      </c>
      <c r="I10" s="58"/>
    </row>
    <row r="11" spans="1:9" ht="15">
      <c r="A11" s="35"/>
      <c r="B11" s="6"/>
      <c r="C11" s="24" t="s">
        <v>18</v>
      </c>
      <c r="D11" s="8">
        <v>37</v>
      </c>
      <c r="E11" s="59">
        <f>D11/$D$15</f>
        <v>0.027245949926362298</v>
      </c>
      <c r="F11" s="11">
        <v>56</v>
      </c>
      <c r="G11" s="59">
        <f>F11/$F$15</f>
        <v>0.03745819397993311</v>
      </c>
      <c r="H11" s="16">
        <f>IF(F11=0,"",D11/F11-1)</f>
        <v>-0.3392857142857143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320</v>
      </c>
      <c r="E13" s="59">
        <f>D13/$D$15</f>
        <v>0.23564064801178203</v>
      </c>
      <c r="F13" s="10">
        <v>364</v>
      </c>
      <c r="G13" s="59">
        <f>F13/$F$15</f>
        <v>0.24347826086956523</v>
      </c>
      <c r="H13" s="16">
        <f>D13/F13-1</f>
        <v>-0.1208791208791209</v>
      </c>
      <c r="I13" s="58"/>
    </row>
    <row r="14" spans="1:9" ht="15">
      <c r="A14" s="36"/>
      <c r="B14" s="24"/>
      <c r="C14" s="24" t="s">
        <v>22</v>
      </c>
      <c r="D14" s="8">
        <v>5</v>
      </c>
      <c r="E14" s="59">
        <f>IF(D14=0,"",D14/$D$15)</f>
        <v>0.003681885125184094</v>
      </c>
      <c r="F14" s="10">
        <v>19</v>
      </c>
      <c r="G14" s="59">
        <f>IF(F14=0,"",F14/$F$15)</f>
        <v>0.012709030100334449</v>
      </c>
      <c r="H14" s="16">
        <f>IF(F14=0,"",D14/F14-1)</f>
        <v>-0.736842105263158</v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1358</v>
      </c>
      <c r="E15" s="61">
        <f>SUM(E10:E14)</f>
        <v>1</v>
      </c>
      <c r="F15" s="81">
        <f>SUM(F10:F14)</f>
        <v>1495</v>
      </c>
      <c r="G15" s="61">
        <f>SUM(G10:G14)</f>
        <v>1</v>
      </c>
      <c r="H15" s="85">
        <f>D15/F15-1</f>
        <v>-0.09163879598662206</v>
      </c>
      <c r="I15" s="58"/>
    </row>
    <row r="16" spans="1:9" ht="15">
      <c r="A16" s="76"/>
      <c r="B16" s="79"/>
      <c r="C16" s="80"/>
      <c r="D16" s="82"/>
      <c r="E16" s="60">
        <f>+D15/D17</f>
        <v>0.5825825825825826</v>
      </c>
      <c r="F16" s="82"/>
      <c r="G16" s="60">
        <f>F15/F17</f>
        <v>0.5932539682539683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2331</v>
      </c>
      <c r="E17" s="22">
        <v>1</v>
      </c>
      <c r="F17" s="21">
        <f>+F8+F15</f>
        <v>2520</v>
      </c>
      <c r="G17" s="22">
        <v>1</v>
      </c>
      <c r="H17" s="54">
        <f>D17/F17-1</f>
        <v>-0.07499999999999996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5" sqref="E5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811</v>
      </c>
      <c r="D6" s="59">
        <f aca="true" t="shared" si="0" ref="D6:D13">C6/$C$14</f>
        <v>0.27251344086021506</v>
      </c>
      <c r="E6" s="10">
        <v>858</v>
      </c>
      <c r="F6" s="59">
        <f aca="true" t="shared" si="1" ref="F6:F13">E6/$E$14</f>
        <v>0.29233390119250424</v>
      </c>
      <c r="G6" s="15">
        <f aca="true" t="shared" si="2" ref="G6:G12">C6/E6-1</f>
        <v>-0.054778554778554756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454</v>
      </c>
      <c r="D7" s="59">
        <f t="shared" si="0"/>
        <v>0.15255376344086022</v>
      </c>
      <c r="E7" s="10">
        <v>375</v>
      </c>
      <c r="F7" s="62">
        <f t="shared" si="1"/>
        <v>0.12776831345826234</v>
      </c>
      <c r="G7" s="16">
        <f t="shared" si="2"/>
        <v>0.21066666666666656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307</v>
      </c>
      <c r="D8" s="59">
        <f t="shared" si="0"/>
        <v>0.10315860215053764</v>
      </c>
      <c r="E8" s="11">
        <v>312</v>
      </c>
      <c r="F8" s="62">
        <f t="shared" si="1"/>
        <v>0.10630323679727427</v>
      </c>
      <c r="G8" s="16">
        <f t="shared" si="2"/>
        <v>-0.01602564102564108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263</v>
      </c>
      <c r="D9" s="59">
        <f t="shared" si="0"/>
        <v>0.0883736559139785</v>
      </c>
      <c r="E9" s="10">
        <v>229</v>
      </c>
      <c r="F9" s="62">
        <f t="shared" si="1"/>
        <v>0.07802385008517887</v>
      </c>
      <c r="G9" s="16">
        <f t="shared" si="2"/>
        <v>0.14847161572052392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152</v>
      </c>
      <c r="D10" s="59">
        <f>C10/$C$14</f>
        <v>0.051075268817204304</v>
      </c>
      <c r="E10" s="10">
        <v>152</v>
      </c>
      <c r="F10" s="62">
        <f>E10/$E$14</f>
        <v>0.05178875638841567</v>
      </c>
      <c r="G10" s="16">
        <f>C10/E10-1</f>
        <v>0</v>
      </c>
      <c r="I10" s="65"/>
      <c r="J10" s="65"/>
      <c r="K10" s="64"/>
    </row>
    <row r="11" spans="1:11" ht="15">
      <c r="A11" s="66">
        <v>6</v>
      </c>
      <c r="B11" s="40" t="s">
        <v>41</v>
      </c>
      <c r="C11" s="8">
        <v>116</v>
      </c>
      <c r="D11" s="59">
        <f t="shared" si="0"/>
        <v>0.038978494623655914</v>
      </c>
      <c r="E11" s="10">
        <v>126</v>
      </c>
      <c r="F11" s="62">
        <f t="shared" si="1"/>
        <v>0.04293015332197615</v>
      </c>
      <c r="G11" s="16">
        <f t="shared" si="2"/>
        <v>-0.07936507936507942</v>
      </c>
      <c r="I11" s="65"/>
      <c r="J11" s="65"/>
      <c r="K11" s="64"/>
    </row>
    <row r="12" spans="1:11" ht="15" hidden="1">
      <c r="A12" s="29">
        <v>7</v>
      </c>
      <c r="B12" s="40"/>
      <c r="C12" s="8"/>
      <c r="D12" s="59">
        <f t="shared" si="0"/>
        <v>0</v>
      </c>
      <c r="E12" s="11"/>
      <c r="F12" s="62">
        <f t="shared" si="1"/>
        <v>0</v>
      </c>
      <c r="G12" s="16" t="e">
        <f t="shared" si="2"/>
        <v>#DIV/0!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873</v>
      </c>
      <c r="D13" s="59">
        <f t="shared" si="0"/>
        <v>0.2933467741935484</v>
      </c>
      <c r="E13" s="8">
        <f>E14-SUM(E6:E12)</f>
        <v>883</v>
      </c>
      <c r="F13" s="62">
        <f t="shared" si="1"/>
        <v>0.3008517887563884</v>
      </c>
      <c r="G13" s="17">
        <f>C13/E13-1</f>
        <v>-0.011325028312570762</v>
      </c>
      <c r="I13" s="65"/>
      <c r="J13" s="65"/>
      <c r="K13" s="64"/>
    </row>
    <row r="14" spans="1:11" ht="15">
      <c r="A14" s="12"/>
      <c r="B14" s="19" t="s">
        <v>5</v>
      </c>
      <c r="C14" s="20">
        <v>2976</v>
      </c>
      <c r="D14" s="23">
        <v>1</v>
      </c>
      <c r="E14" s="21">
        <v>2935</v>
      </c>
      <c r="F14" s="23">
        <v>1</v>
      </c>
      <c r="G14" s="54">
        <f>C14/E14-1</f>
        <v>0.013969335604770095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B46" sqref="B4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47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25</v>
      </c>
      <c r="E6" s="59">
        <f>+D6/$D$8</f>
        <v>0.04180602006688963</v>
      </c>
      <c r="F6" s="7">
        <v>31</v>
      </c>
      <c r="G6" s="59">
        <f>+F6/$F$8</f>
        <v>0.04813664596273292</v>
      </c>
      <c r="H6" s="15">
        <f>D6/F6-1</f>
        <v>-0.19354838709677424</v>
      </c>
    </row>
    <row r="7" spans="1:8" ht="15">
      <c r="A7" s="29"/>
      <c r="B7" s="6" t="s">
        <v>13</v>
      </c>
      <c r="C7" s="93"/>
      <c r="D7" s="7">
        <v>573</v>
      </c>
      <c r="E7" s="59">
        <f>+D7/$D$8</f>
        <v>0.9581939799331104</v>
      </c>
      <c r="F7" s="7">
        <v>613</v>
      </c>
      <c r="G7" s="59">
        <f>+F7/$F$8</f>
        <v>0.9518633540372671</v>
      </c>
      <c r="H7" s="16">
        <f aca="true" t="shared" si="0" ref="H7:H17">D7/F7-1</f>
        <v>-0.06525285481239806</v>
      </c>
    </row>
    <row r="8" spans="1:8" ht="15">
      <c r="A8" s="75" t="s">
        <v>11</v>
      </c>
      <c r="B8" s="77" t="s">
        <v>5</v>
      </c>
      <c r="C8" s="78"/>
      <c r="D8" s="81">
        <f>SUM(D6:D7)</f>
        <v>598</v>
      </c>
      <c r="E8" s="31">
        <f>SUM(E6:E7)</f>
        <v>1</v>
      </c>
      <c r="F8" s="83">
        <f>SUM(F6:F7)</f>
        <v>644</v>
      </c>
      <c r="G8" s="31">
        <f>SUM(G6:G7)</f>
        <v>1</v>
      </c>
      <c r="H8" s="85">
        <f>D8/F8-1</f>
        <v>-0.0714285714285714</v>
      </c>
    </row>
    <row r="9" spans="1:8" ht="15">
      <c r="A9" s="76"/>
      <c r="B9" s="79"/>
      <c r="C9" s="80"/>
      <c r="D9" s="82"/>
      <c r="E9" s="60">
        <f>+D8/D17</f>
        <v>0.20094086021505375</v>
      </c>
      <c r="F9" s="84"/>
      <c r="G9" s="60">
        <f>+F8/F17</f>
        <v>0.21942078364565587</v>
      </c>
      <c r="H9" s="86"/>
    </row>
    <row r="10" spans="1:8" ht="15">
      <c r="A10" s="29"/>
      <c r="B10" s="24" t="s">
        <v>13</v>
      </c>
      <c r="C10" s="5" t="s">
        <v>17</v>
      </c>
      <c r="D10" s="8">
        <v>372</v>
      </c>
      <c r="E10" s="59">
        <f>D10/$D$15</f>
        <v>0.1564339781328848</v>
      </c>
      <c r="F10" s="10">
        <v>350</v>
      </c>
      <c r="G10" s="59">
        <f>F10/$F$15</f>
        <v>0.15277171540811874</v>
      </c>
      <c r="H10" s="16">
        <f t="shared" si="0"/>
        <v>0.06285714285714294</v>
      </c>
    </row>
    <row r="11" spans="1:8" ht="15">
      <c r="A11" s="29"/>
      <c r="B11" s="24"/>
      <c r="C11" s="6" t="s">
        <v>18</v>
      </c>
      <c r="D11" s="8">
        <v>1051</v>
      </c>
      <c r="E11" s="59">
        <f>D11/$D$15</f>
        <v>0.4419680403700589</v>
      </c>
      <c r="F11" s="11">
        <v>863</v>
      </c>
      <c r="G11" s="59">
        <f>F11/$F$15</f>
        <v>0.3766914011348756</v>
      </c>
      <c r="H11" s="16">
        <f t="shared" si="0"/>
        <v>0.21784472769409047</v>
      </c>
    </row>
    <row r="12" spans="1:8" ht="15">
      <c r="A12" s="29"/>
      <c r="B12" s="24"/>
      <c r="C12" s="6" t="s">
        <v>19</v>
      </c>
      <c r="D12" s="8">
        <v>8</v>
      </c>
      <c r="E12" s="59">
        <f>D12/$D$15</f>
        <v>0.00336417157275021</v>
      </c>
      <c r="F12" s="10">
        <v>5</v>
      </c>
      <c r="G12" s="59">
        <f>F12/$F$15</f>
        <v>0.002182453077258839</v>
      </c>
      <c r="H12" s="16">
        <f>IF(F12=0," ",D12/F12-1)</f>
        <v>0.6000000000000001</v>
      </c>
    </row>
    <row r="13" spans="1:8" ht="15">
      <c r="A13" s="29"/>
      <c r="B13" s="24"/>
      <c r="C13" s="6" t="s">
        <v>20</v>
      </c>
      <c r="D13" s="8">
        <v>857</v>
      </c>
      <c r="E13" s="59">
        <f>D13/$D$15</f>
        <v>0.36038687973086625</v>
      </c>
      <c r="F13" s="10">
        <v>898</v>
      </c>
      <c r="G13" s="59">
        <f>F13/$F$15</f>
        <v>0.39196857267568747</v>
      </c>
      <c r="H13" s="16">
        <f t="shared" si="0"/>
        <v>-0.04565701559020041</v>
      </c>
    </row>
    <row r="14" spans="1:8" ht="15">
      <c r="A14" s="32"/>
      <c r="B14" s="24"/>
      <c r="C14" s="9" t="s">
        <v>21</v>
      </c>
      <c r="D14" s="8">
        <v>90</v>
      </c>
      <c r="E14" s="59">
        <f>D14/$D$15</f>
        <v>0.03784693019343986</v>
      </c>
      <c r="F14" s="10">
        <v>175</v>
      </c>
      <c r="G14" s="59">
        <f>F14/$F$15</f>
        <v>0.07638585770405937</v>
      </c>
      <c r="H14" s="16">
        <f t="shared" si="0"/>
        <v>-0.48571428571428577</v>
      </c>
    </row>
    <row r="15" spans="1:8" ht="15">
      <c r="A15" s="93" t="s">
        <v>14</v>
      </c>
      <c r="B15" s="77" t="s">
        <v>5</v>
      </c>
      <c r="C15" s="78"/>
      <c r="D15" s="81">
        <f>SUM(D10:D14)</f>
        <v>2378</v>
      </c>
      <c r="E15" s="31">
        <f>SUM(E10:E14)</f>
        <v>1</v>
      </c>
      <c r="F15" s="81">
        <f>SUM(F10:F14)</f>
        <v>2291</v>
      </c>
      <c r="G15" s="31">
        <f>SUM(G10:G14)</f>
        <v>1</v>
      </c>
      <c r="H15" s="85">
        <f>D15/F15-1</f>
        <v>0.03797468354430378</v>
      </c>
    </row>
    <row r="16" spans="1:8" ht="15">
      <c r="A16" s="76"/>
      <c r="B16" s="79"/>
      <c r="C16" s="80"/>
      <c r="D16" s="82"/>
      <c r="E16" s="60">
        <f>+D15/D17</f>
        <v>0.7990591397849462</v>
      </c>
      <c r="F16" s="82"/>
      <c r="G16" s="60">
        <f>F15/F17</f>
        <v>0.7805792163543441</v>
      </c>
      <c r="H16" s="86"/>
    </row>
    <row r="17" spans="1:8" ht="15">
      <c r="A17" s="27"/>
      <c r="B17" s="19" t="s">
        <v>5</v>
      </c>
      <c r="C17" s="28"/>
      <c r="D17" s="21">
        <f>+D15+D8</f>
        <v>2976</v>
      </c>
      <c r="E17" s="22">
        <f>E9+E16</f>
        <v>1</v>
      </c>
      <c r="F17" s="21">
        <f>+F15+F8</f>
        <v>2935</v>
      </c>
      <c r="G17" s="22">
        <f>G9+G16</f>
        <v>1</v>
      </c>
      <c r="H17" s="18">
        <f t="shared" si="0"/>
        <v>0.013969335604770095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301</v>
      </c>
      <c r="C23" s="63">
        <f aca="true" t="shared" si="1" ref="C23:C37">B23/$B$38</f>
        <v>0.10114247311827956</v>
      </c>
    </row>
    <row r="24" spans="1:3" ht="15">
      <c r="A24" s="45">
        <v>2004</v>
      </c>
      <c r="B24" s="45">
        <v>280</v>
      </c>
      <c r="C24" s="63">
        <f t="shared" si="1"/>
        <v>0.09408602150537634</v>
      </c>
    </row>
    <row r="25" spans="1:3" ht="15">
      <c r="A25" s="45">
        <v>2003</v>
      </c>
      <c r="B25" s="45">
        <v>267</v>
      </c>
      <c r="C25" s="63">
        <f t="shared" si="1"/>
        <v>0.08971774193548387</v>
      </c>
    </row>
    <row r="26" spans="1:3" ht="15">
      <c r="A26" s="45">
        <v>2006</v>
      </c>
      <c r="B26" s="45">
        <v>259</v>
      </c>
      <c r="C26" s="63">
        <f t="shared" si="1"/>
        <v>0.08702956989247312</v>
      </c>
    </row>
    <row r="27" spans="1:3" ht="15">
      <c r="A27" s="45">
        <v>2007</v>
      </c>
      <c r="B27" s="45">
        <v>200</v>
      </c>
      <c r="C27" s="63">
        <f t="shared" si="1"/>
        <v>0.06720430107526881</v>
      </c>
    </row>
    <row r="28" spans="1:3" ht="15">
      <c r="A28" s="45">
        <v>2002</v>
      </c>
      <c r="B28" s="45">
        <v>197</v>
      </c>
      <c r="C28" s="63">
        <f t="shared" si="1"/>
        <v>0.06619623655913978</v>
      </c>
    </row>
    <row r="29" spans="1:3" ht="15">
      <c r="A29" s="45">
        <v>2001</v>
      </c>
      <c r="B29" s="45">
        <v>182</v>
      </c>
      <c r="C29" s="63">
        <f t="shared" si="1"/>
        <v>0.061155913978494625</v>
      </c>
    </row>
    <row r="30" spans="1:3" ht="15">
      <c r="A30" s="45">
        <v>2008</v>
      </c>
      <c r="B30" s="45">
        <v>176</v>
      </c>
      <c r="C30" s="63">
        <f t="shared" si="1"/>
        <v>0.05913978494623656</v>
      </c>
    </row>
    <row r="31" spans="1:3" ht="15">
      <c r="A31" s="45">
        <v>2009</v>
      </c>
      <c r="B31" s="45">
        <v>163</v>
      </c>
      <c r="C31" s="63">
        <f t="shared" si="1"/>
        <v>0.054771505376344086</v>
      </c>
    </row>
    <row r="32" spans="1:3" ht="15">
      <c r="A32" s="45">
        <v>2010</v>
      </c>
      <c r="B32" s="45">
        <v>156</v>
      </c>
      <c r="C32" s="63">
        <f t="shared" si="1"/>
        <v>0.05241935483870968</v>
      </c>
    </row>
    <row r="33" spans="1:3" ht="15">
      <c r="A33" s="45">
        <v>2000</v>
      </c>
      <c r="B33" s="45">
        <v>130</v>
      </c>
      <c r="C33" s="63">
        <f t="shared" si="1"/>
        <v>0.043682795698924734</v>
      </c>
    </row>
    <row r="34" spans="1:3" ht="15">
      <c r="A34" s="45">
        <v>2013</v>
      </c>
      <c r="B34" s="45">
        <v>108</v>
      </c>
      <c r="C34" s="63">
        <f t="shared" si="1"/>
        <v>0.036290322580645164</v>
      </c>
    </row>
    <row r="35" spans="1:3" ht="15">
      <c r="A35" s="45">
        <v>2012</v>
      </c>
      <c r="B35" s="45">
        <v>99</v>
      </c>
      <c r="C35" s="63">
        <f t="shared" si="1"/>
        <v>0.03326612903225806</v>
      </c>
    </row>
    <row r="36" spans="1:3" ht="15">
      <c r="A36" s="45">
        <v>2011</v>
      </c>
      <c r="B36" s="45">
        <v>98</v>
      </c>
      <c r="C36" s="63">
        <f t="shared" si="1"/>
        <v>0.03293010752688172</v>
      </c>
    </row>
    <row r="37" spans="1:3" ht="15">
      <c r="A37" s="44" t="s">
        <v>25</v>
      </c>
      <c r="B37" s="44">
        <f>B38-SUM(B23:B36)</f>
        <v>360</v>
      </c>
      <c r="C37" s="63">
        <f t="shared" si="1"/>
        <v>0.12096774193548387</v>
      </c>
    </row>
    <row r="38" spans="1:4" ht="15">
      <c r="A38" s="49" t="s">
        <v>28</v>
      </c>
      <c r="B38" s="52">
        <f>D17</f>
        <v>2976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2019-12-18T13:37:50Z</dcterms:modified>
  <cp:category/>
  <cp:version/>
  <cp:contentType/>
  <cp:contentStatus/>
</cp:coreProperties>
</file>