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3395" windowHeight="12915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<sst xmlns="http://schemas.openxmlformats.org/spreadsheetml/2006/main" count="103" uniqueCount="49">
  <si>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</si>
  <si>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</si>
  <si>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</si>
  <si>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</si>
  <si>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</si>
  <si>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</si>
  <si>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</si>
  <si>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</si>
  <si>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</si>
  <si>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sztuki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</si>
  <si>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</si>
  <si>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</si>
  <si>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</si>
  <si>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</si>
  <si>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</si>
  <si>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</si>
  <si>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</si>
  <si>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</si>
  <si>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</si>
  <si>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</si>
  <si>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</si>
  <si>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b.d.</t>
  </si>
  <si>
    <t>INNY</t>
  </si>
  <si>
    <t>*/ w tym zabudowane podwozia marki MB, rejestrowane również pod inną marką</t>
  </si>
  <si>
    <t>udział</t>
  </si>
  <si>
    <t>inne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</si>
  <si>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</si>
  <si>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</si>
  <si>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</si>
  <si>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</si>
  <si>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</si>
  <si>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</si>
  <si>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**/zasadniczo nie uwzględnia pojazdów własnej marki zarejestrowanych przez jej producenta</t>
  </si>
  <si>
    <t>OGÓŁEM**</t>
  </si>
  <si>
    <t>MAN</t>
  </si>
  <si>
    <t>Źródło: PZPM i JMK - analizy na podstawie Centralnej Ewidencji Pojazdów (MC)</t>
  </si>
  <si>
    <t>IVECO</t>
  </si>
  <si>
    <t>MERCEDES-BENZ*</t>
  </si>
  <si>
    <t>AUTOSAN</t>
  </si>
  <si>
    <t>VDL BOVA</t>
  </si>
  <si>
    <t>VDL</t>
  </si>
  <si>
    <t>KAROSA</t>
  </si>
  <si>
    <t>1 - 10.2019</t>
  </si>
  <si>
    <t>1 - 10.2018</t>
  </si>
  <si>
    <t>Pierwsze rejestracje NOWYCH autobusów w Polsce 
styczeń - październik 2019 rok</t>
  </si>
  <si>
    <t>Pierwsze rejestracje NOWYCH autobusów w Polsce
styczeń - październik 2019 rok
według segmentów</t>
  </si>
  <si>
    <t>Pierwsze rejestracje UŻYWANYCH autobusów w Polsce, 
styczeń - październik 2019 rok</t>
  </si>
  <si>
    <t>Pierwsze rejestracje UŻYWANYCH autobusów w Polsce
styczeń - październik 2019 rok
według segmentów</t>
  </si>
  <si>
    <t>Pierwsze rejestracje używanych autobusów, 
według roku produkcji; styczeń - październik 2019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</si>
</sst>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15]dddd\,\ 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0" fontId="49" fillId="0" borderId="12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 wrapText="1"/>
    </xf>
    <xf numFmtId="0" fontId="2" fillId="33" borderId="17" xfId="53" applyFont="1" applyFill="1" applyBorder="1" applyAlignment="1">
      <alignment horizontal="center" vertical="center" wrapText="1"/>
      <protection/>
    </xf>
    <xf numFmtId="170" fontId="2" fillId="0" borderId="10" xfId="59" applyNumberFormat="1" applyFont="1" applyFill="1" applyBorder="1" applyAlignment="1">
      <alignment vertical="center"/>
    </xf>
    <xf numFmtId="170" fontId="2" fillId="0" borderId="11" xfId="59" applyNumberFormat="1" applyFont="1" applyFill="1" applyBorder="1" applyAlignment="1">
      <alignment vertical="center"/>
    </xf>
    <xf numFmtId="170" fontId="2" fillId="0" borderId="14" xfId="59" applyNumberFormat="1" applyFont="1" applyFill="1" applyBorder="1" applyAlignment="1">
      <alignment vertical="center"/>
    </xf>
    <xf numFmtId="170" fontId="4" fillId="0" borderId="15" xfId="59" applyNumberFormat="1" applyFont="1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0" fontId="50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9" fontId="50" fillId="33" borderId="17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9" fontId="49" fillId="0" borderId="18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right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49" fillId="0" borderId="11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vertical="center" wrapText="1"/>
    </xf>
    <xf numFmtId="0" fontId="49" fillId="33" borderId="15" xfId="0" applyFont="1" applyFill="1" applyBorder="1" applyAlignment="1">
      <alignment vertical="center"/>
    </xf>
    <xf numFmtId="9" fontId="2" fillId="33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49" fillId="33" borderId="17" xfId="0" applyFont="1" applyFill="1" applyBorder="1" applyAlignment="1">
      <alignment horizontal="center" vertical="center"/>
    </xf>
    <xf numFmtId="170" fontId="0" fillId="0" borderId="0" xfId="58" applyNumberFormat="1" applyFont="1" applyAlignment="1">
      <alignment/>
    </xf>
    <xf numFmtId="170" fontId="4" fillId="33" borderId="15" xfId="59" applyNumberFormat="1" applyFont="1" applyFill="1" applyBorder="1" applyAlignment="1">
      <alignment vertical="center"/>
    </xf>
    <xf numFmtId="9" fontId="5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49" fillId="0" borderId="12" xfId="0" applyNumberFormat="1" applyFont="1" applyBorder="1" applyAlignment="1">
      <alignment horizontal="center" vertical="center"/>
    </xf>
    <xf numFmtId="170" fontId="49" fillId="0" borderId="17" xfId="0" applyNumberFormat="1" applyFont="1" applyBorder="1" applyAlignment="1">
      <alignment horizontal="center" vertical="center"/>
    </xf>
    <xf numFmtId="170" fontId="49" fillId="0" borderId="18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2" fillId="0" borderId="11" xfId="59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9" fillId="0" borderId="11" xfId="0" applyFont="1" applyBorder="1" applyAlignment="1">
      <alignment horizontal="center" vertical="center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49" fontId="49" fillId="33" borderId="20" xfId="0" applyNumberFormat="1" applyFont="1" applyFill="1" applyBorder="1" applyAlignment="1">
      <alignment horizontal="center" vertical="center"/>
    </xf>
    <xf numFmtId="49" fontId="49" fillId="33" borderId="18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170" fontId="2" fillId="0" borderId="10" xfId="59" applyNumberFormat="1" applyFont="1" applyFill="1" applyBorder="1" applyAlignment="1">
      <alignment horizontal="center" vertical="center"/>
    </xf>
    <xf numFmtId="170" fontId="2" fillId="0" borderId="14" xfId="59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PageLayoutView="0" workbookViewId="0" topLeftCell="A1">
      <selection activeCell="A1" sqref="A1:G2"/>
    </sheetView>
  </sheetViews>
  <sheetFormatPr defaultColWidth="9.140625" defaultRowHeight="15"/>
  <cols>
    <col min="2" max="2" width="16.57421875" style="0" bestFit="1" customWidth="1"/>
    <col min="8" max="8" width="10.140625" style="0" bestFit="1" customWidth="1"/>
  </cols>
  <sheetData>
    <row r="1" spans="1:7" ht="15" customHeight="1">
      <c r="A1" s="73" t="s">
        <v>44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s="34" t="s">
        <v>9</v>
      </c>
    </row>
    <row r="4" spans="1:7" ht="25.5" customHeight="1">
      <c r="A4" s="69" t="s">
        <v>3</v>
      </c>
      <c r="B4" s="69" t="s">
        <v>4</v>
      </c>
      <c r="C4" s="71" t="s">
        <v>42</v>
      </c>
      <c r="D4" s="72"/>
      <c r="E4" s="71" t="s">
        <v>43</v>
      </c>
      <c r="F4" s="72"/>
      <c r="G4" s="67" t="s">
        <v>8</v>
      </c>
    </row>
    <row r="5" spans="1:7" ht="42.75" customHeight="1">
      <c r="A5" s="69"/>
      <c r="B5" s="70"/>
      <c r="C5" s="13" t="s">
        <v>7</v>
      </c>
      <c r="D5" s="14" t="s">
        <v>6</v>
      </c>
      <c r="E5" s="13" t="s">
        <v>7</v>
      </c>
      <c r="F5" s="14" t="s">
        <v>6</v>
      </c>
      <c r="G5" s="68"/>
    </row>
    <row r="6" spans="1:10" ht="15">
      <c r="A6" s="2">
        <v>1</v>
      </c>
      <c r="B6" s="5" t="s">
        <v>37</v>
      </c>
      <c r="C6" s="7">
        <v>964</v>
      </c>
      <c r="D6" s="59">
        <f aca="true" t="shared" si="0" ref="D6:D14">C6/$C$15</f>
        <v>0.4375851112119837</v>
      </c>
      <c r="E6" s="10">
        <v>1005</v>
      </c>
      <c r="F6" s="59">
        <f aca="true" t="shared" si="1" ref="F6:F14">E6/$E$15</f>
        <v>0.4247675401521555</v>
      </c>
      <c r="G6" s="16">
        <f>C6/E6-1</f>
        <v>-0.04079601990049753</v>
      </c>
      <c r="H6" s="65"/>
      <c r="I6" s="57"/>
      <c r="J6" s="64"/>
    </row>
    <row r="7" spans="1:10" ht="15">
      <c r="A7" s="3">
        <v>2</v>
      </c>
      <c r="B7" s="6" t="s">
        <v>29</v>
      </c>
      <c r="C7" s="7">
        <v>399</v>
      </c>
      <c r="D7" s="59">
        <f t="shared" si="0"/>
        <v>0.1811166591012256</v>
      </c>
      <c r="E7" s="10">
        <v>366</v>
      </c>
      <c r="F7" s="59">
        <f t="shared" si="1"/>
        <v>0.15469146238377007</v>
      </c>
      <c r="G7" s="16">
        <f>C7/E7-1</f>
        <v>0.0901639344262295</v>
      </c>
      <c r="H7" s="65"/>
      <c r="I7" s="57"/>
      <c r="J7" s="64"/>
    </row>
    <row r="8" spans="1:10" ht="15">
      <c r="A8" s="3">
        <v>3</v>
      </c>
      <c r="B8" s="6" t="s">
        <v>34</v>
      </c>
      <c r="C8" s="8">
        <v>303</v>
      </c>
      <c r="D8" s="59">
        <f t="shared" si="0"/>
        <v>0.13753971856559238</v>
      </c>
      <c r="E8" s="11">
        <v>231</v>
      </c>
      <c r="F8" s="59">
        <f t="shared" si="1"/>
        <v>0.09763313609467456</v>
      </c>
      <c r="G8" s="16">
        <f aca="true" t="shared" si="2" ref="G8:G13">IF(E8=0,"",C8/E8-1)</f>
        <v>0.3116883116883118</v>
      </c>
      <c r="H8" s="65"/>
      <c r="I8" s="57"/>
      <c r="J8" s="64"/>
    </row>
    <row r="9" spans="1:10" ht="15">
      <c r="A9" s="3">
        <v>4</v>
      </c>
      <c r="B9" s="40" t="s">
        <v>36</v>
      </c>
      <c r="C9" s="8">
        <v>161</v>
      </c>
      <c r="D9" s="59">
        <f t="shared" si="0"/>
        <v>0.07308216068996823</v>
      </c>
      <c r="E9" s="10">
        <v>118</v>
      </c>
      <c r="F9" s="59">
        <f t="shared" si="1"/>
        <v>0.049873203719357564</v>
      </c>
      <c r="G9" s="16">
        <f t="shared" si="2"/>
        <v>0.36440677966101687</v>
      </c>
      <c r="H9" s="65"/>
      <c r="I9" s="57"/>
      <c r="J9" s="64"/>
    </row>
    <row r="10" spans="1:10" ht="15">
      <c r="A10" s="3">
        <v>5</v>
      </c>
      <c r="B10" s="38" t="s">
        <v>38</v>
      </c>
      <c r="C10" s="8">
        <v>60</v>
      </c>
      <c r="D10" s="59">
        <f t="shared" si="0"/>
        <v>0.02723558783477077</v>
      </c>
      <c r="E10" s="10">
        <v>86</v>
      </c>
      <c r="F10" s="59">
        <f t="shared" si="1"/>
        <v>0.03634826711749789</v>
      </c>
      <c r="G10" s="16">
        <f t="shared" si="2"/>
        <v>-0.3023255813953488</v>
      </c>
      <c r="H10" s="65"/>
      <c r="I10" s="57"/>
      <c r="J10" s="64"/>
    </row>
    <row r="11" spans="1:10" ht="15">
      <c r="A11" s="39">
        <v>6</v>
      </c>
      <c r="B11" s="6" t="s">
        <v>39</v>
      </c>
      <c r="C11" s="8">
        <v>45</v>
      </c>
      <c r="D11" s="59">
        <f t="shared" si="0"/>
        <v>0.020426690876078075</v>
      </c>
      <c r="E11" s="10">
        <v>52</v>
      </c>
      <c r="F11" s="59">
        <f t="shared" si="1"/>
        <v>0.02197802197802198</v>
      </c>
      <c r="G11" s="16">
        <f t="shared" si="2"/>
        <v>-0.13461538461538458</v>
      </c>
      <c r="H11" s="65"/>
      <c r="I11" s="57"/>
      <c r="J11" s="64"/>
    </row>
    <row r="12" spans="1:10" ht="15" hidden="1">
      <c r="A12" s="41"/>
      <c r="B12" s="6"/>
      <c r="C12" s="8"/>
      <c r="D12" s="59">
        <f t="shared" si="0"/>
        <v>0</v>
      </c>
      <c r="E12" s="10"/>
      <c r="F12" s="59">
        <f t="shared" si="1"/>
        <v>0</v>
      </c>
      <c r="G12" s="16">
        <f t="shared" si="2"/>
      </c>
      <c r="H12" s="65"/>
      <c r="I12" s="57"/>
      <c r="J12" s="64"/>
    </row>
    <row r="13" spans="1:10" ht="13.5" customHeight="1" hidden="1">
      <c r="A13" s="42"/>
      <c r="B13" s="6"/>
      <c r="C13" s="8"/>
      <c r="D13" s="59">
        <f t="shared" si="0"/>
        <v>0</v>
      </c>
      <c r="E13" s="10"/>
      <c r="F13" s="59">
        <f t="shared" si="1"/>
        <v>0</v>
      </c>
      <c r="G13" s="16">
        <f t="shared" si="2"/>
      </c>
      <c r="H13" s="65"/>
      <c r="I13" s="57"/>
      <c r="J13" s="64"/>
    </row>
    <row r="14" spans="1:10" ht="15">
      <c r="A14" s="41"/>
      <c r="B14" s="9" t="s">
        <v>2</v>
      </c>
      <c r="C14" s="8">
        <f>C15-SUM(C6:C13)</f>
        <v>271</v>
      </c>
      <c r="D14" s="59">
        <f t="shared" si="0"/>
        <v>0.1230140717203813</v>
      </c>
      <c r="E14" s="8">
        <f>E15-SUM(E6:E13)</f>
        <v>508</v>
      </c>
      <c r="F14" s="59">
        <f t="shared" si="1"/>
        <v>0.2147083685545224</v>
      </c>
      <c r="G14" s="16">
        <f>C14/E14-1</f>
        <v>-0.4665354330708661</v>
      </c>
      <c r="H14" s="65"/>
      <c r="I14" s="57"/>
      <c r="J14" s="64"/>
    </row>
    <row r="15" spans="1:10" ht="15">
      <c r="A15" s="12"/>
      <c r="B15" s="19" t="s">
        <v>33</v>
      </c>
      <c r="C15" s="20">
        <v>2203</v>
      </c>
      <c r="D15" s="22">
        <v>1</v>
      </c>
      <c r="E15" s="21">
        <v>2366</v>
      </c>
      <c r="F15" s="23">
        <v>1</v>
      </c>
      <c r="G15" s="54">
        <f>C15/E15-1</f>
        <v>-0.06889264581572274</v>
      </c>
      <c r="H15" s="65"/>
      <c r="J15" s="64"/>
    </row>
    <row r="16" ht="15">
      <c r="A16" s="37" t="s">
        <v>23</v>
      </c>
    </row>
    <row r="17" ht="15">
      <c r="A17" s="37" t="s">
        <v>32</v>
      </c>
    </row>
    <row r="18" ht="15">
      <c r="A18" s="33" t="s">
        <v>35</v>
      </c>
    </row>
  </sheetData>
  <sheetProtection/>
  <mergeCells count="6">
    <mergeCell ref="G4:G5"/>
    <mergeCell ref="A4:A5"/>
    <mergeCell ref="B4:B5"/>
    <mergeCell ref="C4:D4"/>
    <mergeCell ref="E4:F4"/>
    <mergeCell ref="A1:G2"/>
  </mergeCells>
  <conditionalFormatting sqref="G15">
    <cfRule type="cellIs" priority="7" dxfId="12" operator="lessThan">
      <formula>0</formula>
    </cfRule>
  </conditionalFormatting>
  <conditionalFormatting sqref="G6:G14">
    <cfRule type="cellIs" priority="6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87" t="s">
        <v>45</v>
      </c>
      <c r="B2" s="87"/>
      <c r="C2" s="87"/>
      <c r="D2" s="87"/>
      <c r="E2" s="87"/>
      <c r="F2" s="87"/>
      <c r="G2" s="87"/>
      <c r="H2" s="87"/>
    </row>
    <row r="3" spans="1:8" ht="15">
      <c r="A3" s="1"/>
      <c r="B3" s="1"/>
      <c r="C3" s="1"/>
      <c r="D3" s="1"/>
      <c r="E3" s="1"/>
      <c r="H3" s="34" t="s">
        <v>9</v>
      </c>
    </row>
    <row r="4" spans="1:8" ht="37.5" customHeight="1">
      <c r="A4" s="90" t="s">
        <v>10</v>
      </c>
      <c r="B4" s="91"/>
      <c r="C4" s="74" t="s">
        <v>15</v>
      </c>
      <c r="D4" s="71" t="s">
        <v>42</v>
      </c>
      <c r="E4" s="72"/>
      <c r="F4" s="71" t="s">
        <v>43</v>
      </c>
      <c r="G4" s="72"/>
      <c r="H4" s="67" t="s">
        <v>8</v>
      </c>
    </row>
    <row r="5" spans="1:8" ht="33" customHeight="1">
      <c r="A5" s="92"/>
      <c r="B5" s="93"/>
      <c r="C5" s="75"/>
      <c r="D5" s="13" t="s">
        <v>7</v>
      </c>
      <c r="E5" s="14" t="s">
        <v>6</v>
      </c>
      <c r="F5" s="13" t="s">
        <v>7</v>
      </c>
      <c r="G5" s="14" t="s">
        <v>6</v>
      </c>
      <c r="H5" s="68"/>
    </row>
    <row r="6" spans="1:8" ht="15">
      <c r="A6" s="30"/>
      <c r="B6" s="5" t="s">
        <v>12</v>
      </c>
      <c r="C6" s="86" t="s">
        <v>16</v>
      </c>
      <c r="D6" s="7">
        <v>7</v>
      </c>
      <c r="E6" s="59">
        <f>IF(D6=0,"",D6/$D$8)</f>
        <v>0.0077777777777777776</v>
      </c>
      <c r="F6" s="10">
        <v>18</v>
      </c>
      <c r="G6" s="4">
        <f>IF(F6=0,"",F6/$F$8)</f>
        <v>0.019027484143763214</v>
      </c>
      <c r="H6" s="16">
        <f>IF(F6=0,"",D6/F6-1)</f>
        <v>-0.6111111111111112</v>
      </c>
    </row>
    <row r="7" spans="1:9" ht="15">
      <c r="A7" s="35"/>
      <c r="B7" s="6" t="s">
        <v>13</v>
      </c>
      <c r="C7" s="76"/>
      <c r="D7" s="7">
        <v>893</v>
      </c>
      <c r="E7" s="59">
        <f>+D7/$D$8</f>
        <v>0.9922222222222222</v>
      </c>
      <c r="F7" s="10">
        <v>928</v>
      </c>
      <c r="G7" s="59">
        <f>+F7/$F$8</f>
        <v>0.9809725158562368</v>
      </c>
      <c r="H7" s="16">
        <f>D7/F7-1</f>
        <v>-0.03771551724137934</v>
      </c>
      <c r="I7" s="56"/>
    </row>
    <row r="8" spans="1:9" ht="15">
      <c r="A8" s="86" t="s">
        <v>11</v>
      </c>
      <c r="B8" s="78" t="s">
        <v>5</v>
      </c>
      <c r="C8" s="79"/>
      <c r="D8" s="82">
        <f>SUM(D6:D7)</f>
        <v>900</v>
      </c>
      <c r="E8" s="61">
        <f>SUM(E6:E7)</f>
        <v>1</v>
      </c>
      <c r="F8" s="88">
        <f>SUM(F6:F7)</f>
        <v>946</v>
      </c>
      <c r="G8" s="61">
        <f>SUM(G6:G7)</f>
        <v>1</v>
      </c>
      <c r="H8" s="84">
        <f>D8/F8-1</f>
        <v>-0.04862579281183932</v>
      </c>
      <c r="I8" s="58"/>
    </row>
    <row r="9" spans="1:9" ht="15">
      <c r="A9" s="77"/>
      <c r="B9" s="80"/>
      <c r="C9" s="81"/>
      <c r="D9" s="83"/>
      <c r="E9" s="60">
        <f>+D8/D17</f>
        <v>0.4085338175215615</v>
      </c>
      <c r="F9" s="89"/>
      <c r="G9" s="60">
        <f>+F8/F17</f>
        <v>0.39983093829247673</v>
      </c>
      <c r="H9" s="85"/>
      <c r="I9" s="58"/>
    </row>
    <row r="10" spans="1:9" ht="15">
      <c r="A10" s="35"/>
      <c r="B10" s="6" t="s">
        <v>13</v>
      </c>
      <c r="C10" s="24" t="s">
        <v>17</v>
      </c>
      <c r="D10" s="8">
        <v>951</v>
      </c>
      <c r="E10" s="59">
        <f>D10/$D$15</f>
        <v>0.7298541826554106</v>
      </c>
      <c r="F10" s="10">
        <v>993</v>
      </c>
      <c r="G10" s="59">
        <f>F10/$F$15</f>
        <v>0.6992957746478873</v>
      </c>
      <c r="H10" s="16">
        <f>D10/F10-1</f>
        <v>-0.04229607250755285</v>
      </c>
      <c r="I10" s="58"/>
    </row>
    <row r="11" spans="1:9" ht="15">
      <c r="A11" s="35"/>
      <c r="B11" s="6"/>
      <c r="C11" s="24" t="s">
        <v>18</v>
      </c>
      <c r="D11" s="8">
        <v>36</v>
      </c>
      <c r="E11" s="59">
        <f>D11/$D$15</f>
        <v>0.02762854950115119</v>
      </c>
      <c r="F11" s="11">
        <v>51</v>
      </c>
      <c r="G11" s="59">
        <f>F11/$F$15</f>
        <v>0.03591549295774648</v>
      </c>
      <c r="H11" s="16">
        <f>IF(F11=0,"",D11/F11-1)</f>
        <v>-0.2941176470588235</v>
      </c>
      <c r="I11" s="58"/>
    </row>
    <row r="12" spans="1:9" ht="15">
      <c r="A12" s="35"/>
      <c r="B12" s="6"/>
      <c r="C12" s="24" t="s">
        <v>19</v>
      </c>
      <c r="D12" s="8"/>
      <c r="E12" s="59">
        <f>IF(D12=0,"",D12/$D$15)</f>
      </c>
      <c r="F12" s="10"/>
      <c r="G12" s="59">
        <f>IF(F12=0,"",F12/$F$15)</f>
      </c>
      <c r="H12" s="16">
        <f>IF(F12=0,"",D12/F12-1)</f>
      </c>
      <c r="I12" s="58"/>
    </row>
    <row r="13" spans="1:9" ht="15">
      <c r="A13" s="35"/>
      <c r="B13" s="6"/>
      <c r="C13" s="24" t="s">
        <v>20</v>
      </c>
      <c r="D13" s="8">
        <v>311</v>
      </c>
      <c r="E13" s="59">
        <f>D13/$D$15</f>
        <v>0.23867996930161167</v>
      </c>
      <c r="F13" s="10">
        <v>357</v>
      </c>
      <c r="G13" s="59">
        <f>F13/$F$15</f>
        <v>0.25140845070422535</v>
      </c>
      <c r="H13" s="16">
        <f>D13/F13-1</f>
        <v>-0.12885154061624648</v>
      </c>
      <c r="I13" s="58"/>
    </row>
    <row r="14" spans="1:9" ht="15">
      <c r="A14" s="36"/>
      <c r="B14" s="24"/>
      <c r="C14" s="24" t="s">
        <v>22</v>
      </c>
      <c r="D14" s="8">
        <v>5</v>
      </c>
      <c r="E14" s="59">
        <f>IF(D14=0,"",D14/$D$15)</f>
        <v>0.003837298541826554</v>
      </c>
      <c r="F14" s="10">
        <v>19</v>
      </c>
      <c r="G14" s="59">
        <f>IF(F14=0,"",F14/$F$15)</f>
        <v>0.013380281690140845</v>
      </c>
      <c r="H14" s="16">
        <f>IF(F14=0,"",D14/F14-1)</f>
        <v>-0.736842105263158</v>
      </c>
      <c r="I14" s="58"/>
    </row>
    <row r="15" spans="1:9" ht="15">
      <c r="A15" s="76" t="s">
        <v>14</v>
      </c>
      <c r="B15" s="78" t="s">
        <v>5</v>
      </c>
      <c r="C15" s="79"/>
      <c r="D15" s="82">
        <f>SUM(D10:D14)</f>
        <v>1303</v>
      </c>
      <c r="E15" s="61">
        <f>SUM(E10:E14)</f>
        <v>1</v>
      </c>
      <c r="F15" s="82">
        <f>SUM(F10:F14)</f>
        <v>1420</v>
      </c>
      <c r="G15" s="61">
        <f>SUM(G10:G14)</f>
        <v>0.9999999999999999</v>
      </c>
      <c r="H15" s="84">
        <f>D15/F15-1</f>
        <v>-0.0823943661971831</v>
      </c>
      <c r="I15" s="58"/>
    </row>
    <row r="16" spans="1:9" ht="15">
      <c r="A16" s="77"/>
      <c r="B16" s="80"/>
      <c r="C16" s="81"/>
      <c r="D16" s="83"/>
      <c r="E16" s="60">
        <f>+D15/D17</f>
        <v>0.5914661824784385</v>
      </c>
      <c r="F16" s="83"/>
      <c r="G16" s="60">
        <f>F15/F17</f>
        <v>0.6001690617075233</v>
      </c>
      <c r="H16" s="85"/>
      <c r="I16" s="58"/>
    </row>
    <row r="17" spans="1:9" ht="15">
      <c r="A17" s="27"/>
      <c r="B17" s="19" t="s">
        <v>30</v>
      </c>
      <c r="C17" s="28"/>
      <c r="D17" s="21">
        <f>+D15+D8</f>
        <v>2203</v>
      </c>
      <c r="E17" s="22">
        <v>1</v>
      </c>
      <c r="F17" s="21">
        <f>+F8+F15</f>
        <v>2366</v>
      </c>
      <c r="G17" s="22">
        <v>1</v>
      </c>
      <c r="H17" s="54">
        <f>D17/F17-1</f>
        <v>-0.06889264581572274</v>
      </c>
      <c r="I17" s="58"/>
    </row>
    <row r="18" ht="15">
      <c r="A18" s="33" t="s">
        <v>35</v>
      </c>
    </row>
    <row r="19" ht="15">
      <c r="A19" s="33" t="s">
        <v>31</v>
      </c>
    </row>
    <row r="20" ht="15">
      <c r="H20" s="53"/>
    </row>
  </sheetData>
  <sheetProtection/>
  <mergeCells count="17">
    <mergeCell ref="A2:H2"/>
    <mergeCell ref="A8:A9"/>
    <mergeCell ref="B8:C9"/>
    <mergeCell ref="D8:D9"/>
    <mergeCell ref="F8:F9"/>
    <mergeCell ref="H8:H9"/>
    <mergeCell ref="D4:E4"/>
    <mergeCell ref="F4:G4"/>
    <mergeCell ref="H4:H5"/>
    <mergeCell ref="A4:B5"/>
    <mergeCell ref="C4:C5"/>
    <mergeCell ref="A15:A16"/>
    <mergeCell ref="B15:C16"/>
    <mergeCell ref="D15:D16"/>
    <mergeCell ref="F15:F16"/>
    <mergeCell ref="H15:H16"/>
    <mergeCell ref="C6:C7"/>
  </mergeCells>
  <conditionalFormatting sqref="H6:H8 H10 H15 H13">
    <cfRule type="cellIs" priority="5" dxfId="12" operator="lessThan">
      <formula>0</formula>
    </cfRule>
  </conditionalFormatting>
  <conditionalFormatting sqref="H17">
    <cfRule type="cellIs" priority="4" dxfId="12" operator="lessThan">
      <formula>0</formula>
    </cfRule>
  </conditionalFormatting>
  <conditionalFormatting sqref="H14">
    <cfRule type="cellIs" priority="3" dxfId="12" operator="lessThan">
      <formula>0</formula>
    </cfRule>
  </conditionalFormatting>
  <conditionalFormatting sqref="H11:H12">
    <cfRule type="cellIs" priority="1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A1" sqref="A1:G2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73" t="s">
        <v>46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t="s">
        <v>9</v>
      </c>
    </row>
    <row r="4" spans="1:7" ht="25.5" customHeight="1">
      <c r="A4" s="69" t="s">
        <v>3</v>
      </c>
      <c r="B4" s="69" t="s">
        <v>4</v>
      </c>
      <c r="C4" s="71" t="s">
        <v>42</v>
      </c>
      <c r="D4" s="72"/>
      <c r="E4" s="71" t="s">
        <v>43</v>
      </c>
      <c r="F4" s="72"/>
      <c r="G4" s="67" t="s">
        <v>8</v>
      </c>
    </row>
    <row r="5" spans="1:7" ht="42.75" customHeight="1">
      <c r="A5" s="69"/>
      <c r="B5" s="70"/>
      <c r="C5" s="13" t="s">
        <v>7</v>
      </c>
      <c r="D5" s="14" t="s">
        <v>6</v>
      </c>
      <c r="E5" s="13" t="s">
        <v>7</v>
      </c>
      <c r="F5" s="14" t="s">
        <v>6</v>
      </c>
      <c r="G5" s="68"/>
    </row>
    <row r="6" spans="1:11" ht="15">
      <c r="A6" s="25">
        <v>1</v>
      </c>
      <c r="B6" s="5" t="s">
        <v>0</v>
      </c>
      <c r="C6" s="7">
        <v>741</v>
      </c>
      <c r="D6" s="59">
        <f aca="true" t="shared" si="0" ref="D6:D13">C6/$C$14</f>
        <v>0.27004373177842567</v>
      </c>
      <c r="E6" s="10">
        <v>783</v>
      </c>
      <c r="F6" s="59">
        <f aca="true" t="shared" si="1" ref="F6:F13">E6/$E$14</f>
        <v>0.28903654485049834</v>
      </c>
      <c r="G6" s="15">
        <f aca="true" t="shared" si="2" ref="G6:G12">C6/E6-1</f>
        <v>-0.05363984674329503</v>
      </c>
      <c r="I6" s="65"/>
      <c r="J6" s="65"/>
      <c r="K6" s="64"/>
    </row>
    <row r="7" spans="1:11" ht="15">
      <c r="A7" s="29">
        <v>2</v>
      </c>
      <c r="B7" s="6" t="s">
        <v>36</v>
      </c>
      <c r="C7" s="7">
        <v>419</v>
      </c>
      <c r="D7" s="59">
        <f t="shared" si="0"/>
        <v>0.15269679300291544</v>
      </c>
      <c r="E7" s="10">
        <v>346</v>
      </c>
      <c r="F7" s="62">
        <f t="shared" si="1"/>
        <v>0.12772240679217423</v>
      </c>
      <c r="G7" s="16">
        <f t="shared" si="2"/>
        <v>0.2109826589595376</v>
      </c>
      <c r="I7" s="65"/>
      <c r="J7" s="65"/>
      <c r="K7" s="64"/>
    </row>
    <row r="8" spans="1:11" ht="15">
      <c r="A8" s="29">
        <v>3</v>
      </c>
      <c r="B8" s="6" t="s">
        <v>1</v>
      </c>
      <c r="C8" s="8">
        <v>286</v>
      </c>
      <c r="D8" s="59">
        <f t="shared" si="0"/>
        <v>0.10422740524781342</v>
      </c>
      <c r="E8" s="11">
        <v>293</v>
      </c>
      <c r="F8" s="62">
        <f t="shared" si="1"/>
        <v>0.10815799187892211</v>
      </c>
      <c r="G8" s="16">
        <f t="shared" si="2"/>
        <v>-0.023890784982935176</v>
      </c>
      <c r="I8" s="65"/>
      <c r="J8" s="65"/>
      <c r="K8" s="64"/>
    </row>
    <row r="9" spans="1:11" ht="15">
      <c r="A9" s="29">
        <v>4</v>
      </c>
      <c r="B9" s="40" t="s">
        <v>34</v>
      </c>
      <c r="C9" s="8">
        <v>243</v>
      </c>
      <c r="D9" s="59">
        <f t="shared" si="0"/>
        <v>0.08855685131195336</v>
      </c>
      <c r="E9" s="10">
        <v>220</v>
      </c>
      <c r="F9" s="62">
        <f t="shared" si="1"/>
        <v>0.0812107788851975</v>
      </c>
      <c r="G9" s="16">
        <f t="shared" si="2"/>
        <v>0.1045454545454545</v>
      </c>
      <c r="I9" s="65"/>
      <c r="J9" s="65"/>
      <c r="K9" s="64"/>
    </row>
    <row r="10" spans="1:11" ht="15">
      <c r="A10" s="29">
        <v>5</v>
      </c>
      <c r="B10" s="40" t="s">
        <v>40</v>
      </c>
      <c r="C10" s="8">
        <v>139</v>
      </c>
      <c r="D10" s="59">
        <f>C10/$C$14</f>
        <v>0.05065597667638484</v>
      </c>
      <c r="E10" s="10">
        <v>144</v>
      </c>
      <c r="F10" s="62">
        <f>E10/$E$14</f>
        <v>0.053156146179401995</v>
      </c>
      <c r="G10" s="16">
        <f>C10/E10-1</f>
        <v>-0.03472222222222221</v>
      </c>
      <c r="I10" s="65"/>
      <c r="J10" s="65"/>
      <c r="K10" s="64"/>
    </row>
    <row r="11" spans="1:11" ht="15">
      <c r="A11" s="66">
        <v>6</v>
      </c>
      <c r="B11" s="40" t="s">
        <v>41</v>
      </c>
      <c r="C11" s="8">
        <v>109</v>
      </c>
      <c r="D11" s="59">
        <f t="shared" si="0"/>
        <v>0.03972303206997085</v>
      </c>
      <c r="E11" s="10">
        <v>121</v>
      </c>
      <c r="F11" s="62">
        <f t="shared" si="1"/>
        <v>0.04466592838685862</v>
      </c>
      <c r="G11" s="16">
        <f t="shared" si="2"/>
        <v>-0.09917355371900827</v>
      </c>
      <c r="I11" s="65"/>
      <c r="J11" s="65"/>
      <c r="K11" s="64"/>
    </row>
    <row r="12" spans="1:11" ht="15" hidden="1">
      <c r="A12" s="29">
        <v>7</v>
      </c>
      <c r="B12" s="40"/>
      <c r="C12" s="8"/>
      <c r="D12" s="59">
        <f t="shared" si="0"/>
        <v>0</v>
      </c>
      <c r="E12" s="11"/>
      <c r="F12" s="62">
        <f t="shared" si="1"/>
        <v>0</v>
      </c>
      <c r="G12" s="16" t="e">
        <f t="shared" si="2"/>
        <v>#DIV/0!</v>
      </c>
      <c r="I12" s="65"/>
      <c r="J12" s="65"/>
      <c r="K12" s="64"/>
    </row>
    <row r="13" spans="1:11" ht="15">
      <c r="A13" s="26"/>
      <c r="B13" s="9" t="s">
        <v>2</v>
      </c>
      <c r="C13" s="8">
        <f>C14-SUM(C6:C12)</f>
        <v>807</v>
      </c>
      <c r="D13" s="59">
        <f t="shared" si="0"/>
        <v>0.29409620991253643</v>
      </c>
      <c r="E13" s="8">
        <f>E14-SUM(E6:E12)</f>
        <v>802</v>
      </c>
      <c r="F13" s="62">
        <f t="shared" si="1"/>
        <v>0.29605020302694723</v>
      </c>
      <c r="G13" s="17">
        <f>C13/E13-1</f>
        <v>0.006234413965087171</v>
      </c>
      <c r="I13" s="65"/>
      <c r="J13" s="65"/>
      <c r="K13" s="64"/>
    </row>
    <row r="14" spans="1:11" ht="15">
      <c r="A14" s="12"/>
      <c r="B14" s="19" t="s">
        <v>5</v>
      </c>
      <c r="C14" s="20">
        <v>2744</v>
      </c>
      <c r="D14" s="23">
        <v>1</v>
      </c>
      <c r="E14" s="21">
        <v>2709</v>
      </c>
      <c r="F14" s="23">
        <v>1</v>
      </c>
      <c r="G14" s="54">
        <f>C14/E14-1</f>
        <v>0.012919896640826822</v>
      </c>
      <c r="I14" s="65"/>
      <c r="J14" s="65"/>
      <c r="K14" s="64"/>
    </row>
    <row r="15" spans="1:9" ht="15">
      <c r="A15" s="33" t="s">
        <v>35</v>
      </c>
      <c r="I15" s="57"/>
    </row>
    <row r="16" ht="15">
      <c r="I16" s="57"/>
    </row>
  </sheetData>
  <sheetProtection/>
  <mergeCells count="6">
    <mergeCell ref="A4:A5"/>
    <mergeCell ref="B4:B5"/>
    <mergeCell ref="C4:D4"/>
    <mergeCell ref="E4:F4"/>
    <mergeCell ref="G4:G5"/>
    <mergeCell ref="A1:G2"/>
  </mergeCells>
  <conditionalFormatting sqref="G6:G9 G13 G11">
    <cfRule type="cellIs" priority="4" dxfId="12" operator="lessThan">
      <formula>0</formula>
    </cfRule>
  </conditionalFormatting>
  <conditionalFormatting sqref="G14">
    <cfRule type="cellIs" priority="3" dxfId="12" operator="lessThan">
      <formula>0</formula>
    </cfRule>
  </conditionalFormatting>
  <conditionalFormatting sqref="G12">
    <cfRule type="cellIs" priority="2" dxfId="12" operator="lessThan">
      <formula>0</formula>
    </cfRule>
  </conditionalFormatting>
  <conditionalFormatting sqref="G10">
    <cfRule type="cellIs" priority="1" dxfId="12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3" customHeight="1">
      <c r="A2" s="87" t="s">
        <v>47</v>
      </c>
      <c r="B2" s="87"/>
      <c r="C2" s="87"/>
      <c r="D2" s="87"/>
      <c r="E2" s="87"/>
      <c r="F2" s="87"/>
      <c r="G2" s="87"/>
      <c r="H2" s="87"/>
    </row>
    <row r="3" spans="1:8" ht="11.25" customHeight="1">
      <c r="A3" s="1"/>
      <c r="B3" s="1"/>
      <c r="C3" s="1"/>
      <c r="D3" s="1"/>
      <c r="E3" s="1"/>
      <c r="H3" t="s">
        <v>9</v>
      </c>
    </row>
    <row r="4" spans="1:8" ht="37.5" customHeight="1">
      <c r="A4" s="90" t="s">
        <v>10</v>
      </c>
      <c r="B4" s="91"/>
      <c r="C4" s="74" t="s">
        <v>15</v>
      </c>
      <c r="D4" s="71" t="s">
        <v>42</v>
      </c>
      <c r="E4" s="72"/>
      <c r="F4" s="71" t="s">
        <v>43</v>
      </c>
      <c r="G4" s="72"/>
      <c r="H4" s="67" t="s">
        <v>8</v>
      </c>
    </row>
    <row r="5" spans="1:8" ht="33" customHeight="1">
      <c r="A5" s="92"/>
      <c r="B5" s="93"/>
      <c r="C5" s="75"/>
      <c r="D5" s="13" t="s">
        <v>7</v>
      </c>
      <c r="E5" s="14" t="s">
        <v>6</v>
      </c>
      <c r="F5" s="13" t="s">
        <v>7</v>
      </c>
      <c r="G5" s="14" t="s">
        <v>6</v>
      </c>
      <c r="H5" s="68"/>
    </row>
    <row r="6" spans="1:8" ht="15">
      <c r="A6" s="30"/>
      <c r="B6" s="5" t="s">
        <v>12</v>
      </c>
      <c r="C6" s="86" t="s">
        <v>16</v>
      </c>
      <c r="D6" s="7">
        <v>22</v>
      </c>
      <c r="E6" s="59">
        <f>+D6/$D$8</f>
        <v>0.040145985401459854</v>
      </c>
      <c r="F6" s="7">
        <v>29</v>
      </c>
      <c r="G6" s="59">
        <f>+F6/$F$8</f>
        <v>0.04817275747508306</v>
      </c>
      <c r="H6" s="15">
        <f>D6/F6-1</f>
        <v>-0.24137931034482762</v>
      </c>
    </row>
    <row r="7" spans="1:8" ht="15">
      <c r="A7" s="29"/>
      <c r="B7" s="6" t="s">
        <v>13</v>
      </c>
      <c r="C7" s="76"/>
      <c r="D7" s="7">
        <v>526</v>
      </c>
      <c r="E7" s="59">
        <f>+D7/$D$8</f>
        <v>0.9598540145985401</v>
      </c>
      <c r="F7" s="7">
        <v>573</v>
      </c>
      <c r="G7" s="59">
        <f>+F7/$F$8</f>
        <v>0.9518272425249169</v>
      </c>
      <c r="H7" s="16">
        <f aca="true" t="shared" si="0" ref="H7:H17">D7/F7-1</f>
        <v>-0.08202443280977312</v>
      </c>
    </row>
    <row r="8" spans="1:8" ht="15">
      <c r="A8" s="86" t="s">
        <v>11</v>
      </c>
      <c r="B8" s="78" t="s">
        <v>5</v>
      </c>
      <c r="C8" s="79"/>
      <c r="D8" s="82">
        <f>SUM(D6:D7)</f>
        <v>548</v>
      </c>
      <c r="E8" s="31">
        <f>SUM(E6:E7)</f>
        <v>1</v>
      </c>
      <c r="F8" s="88">
        <f>SUM(F6:F7)</f>
        <v>602</v>
      </c>
      <c r="G8" s="31">
        <f>SUM(G6:G7)</f>
        <v>1</v>
      </c>
      <c r="H8" s="84">
        <f>D8/F8-1</f>
        <v>-0.0897009966777409</v>
      </c>
    </row>
    <row r="9" spans="1:8" ht="15">
      <c r="A9" s="77"/>
      <c r="B9" s="80"/>
      <c r="C9" s="81"/>
      <c r="D9" s="83"/>
      <c r="E9" s="60">
        <f>+D8/D17</f>
        <v>0.19970845481049562</v>
      </c>
      <c r="F9" s="89"/>
      <c r="G9" s="60">
        <f>+F8/F17</f>
        <v>0.2222222222222222</v>
      </c>
      <c r="H9" s="85"/>
    </row>
    <row r="10" spans="1:8" ht="15">
      <c r="A10" s="29"/>
      <c r="B10" s="24" t="s">
        <v>13</v>
      </c>
      <c r="C10" s="5" t="s">
        <v>17</v>
      </c>
      <c r="D10" s="8">
        <v>346</v>
      </c>
      <c r="E10" s="59">
        <f>D10/$D$15</f>
        <v>0.1575591985428051</v>
      </c>
      <c r="F10" s="10">
        <v>330</v>
      </c>
      <c r="G10" s="59">
        <f>F10/$F$15</f>
        <v>0.15662078785002373</v>
      </c>
      <c r="H10" s="16">
        <f t="shared" si="0"/>
        <v>0.048484848484848575</v>
      </c>
    </row>
    <row r="11" spans="1:8" ht="15">
      <c r="A11" s="29"/>
      <c r="B11" s="24"/>
      <c r="C11" s="6" t="s">
        <v>18</v>
      </c>
      <c r="D11" s="8">
        <v>963</v>
      </c>
      <c r="E11" s="59">
        <f>D11/$D$15</f>
        <v>0.4385245901639344</v>
      </c>
      <c r="F11" s="11">
        <v>781</v>
      </c>
      <c r="G11" s="59">
        <f>F11/$F$15</f>
        <v>0.3706691979117228</v>
      </c>
      <c r="H11" s="16">
        <f t="shared" si="0"/>
        <v>0.23303457106274017</v>
      </c>
    </row>
    <row r="12" spans="1:8" ht="15">
      <c r="A12" s="29"/>
      <c r="B12" s="24"/>
      <c r="C12" s="6" t="s">
        <v>19</v>
      </c>
      <c r="D12" s="8">
        <v>7</v>
      </c>
      <c r="E12" s="59">
        <f>D12/$D$15</f>
        <v>0.0031876138433515485</v>
      </c>
      <c r="F12" s="10">
        <v>4</v>
      </c>
      <c r="G12" s="59">
        <f>F12/$F$15</f>
        <v>0.0018984337921214998</v>
      </c>
      <c r="H12" s="16">
        <f>IF(F12=0," ",D12/F12-1)</f>
        <v>0.75</v>
      </c>
    </row>
    <row r="13" spans="1:8" ht="15">
      <c r="A13" s="29"/>
      <c r="B13" s="24"/>
      <c r="C13" s="6" t="s">
        <v>20</v>
      </c>
      <c r="D13" s="8">
        <v>796</v>
      </c>
      <c r="E13" s="59">
        <f>D13/$D$15</f>
        <v>0.36247723132969034</v>
      </c>
      <c r="F13" s="10">
        <v>821</v>
      </c>
      <c r="G13" s="59">
        <f>F13/$F$15</f>
        <v>0.3896535358329378</v>
      </c>
      <c r="H13" s="16">
        <f t="shared" si="0"/>
        <v>-0.030450669914738104</v>
      </c>
    </row>
    <row r="14" spans="1:8" ht="15">
      <c r="A14" s="32"/>
      <c r="B14" s="24"/>
      <c r="C14" s="9" t="s">
        <v>21</v>
      </c>
      <c r="D14" s="8">
        <v>84</v>
      </c>
      <c r="E14" s="59">
        <f>D14/$D$15</f>
        <v>0.03825136612021858</v>
      </c>
      <c r="F14" s="10">
        <v>171</v>
      </c>
      <c r="G14" s="59">
        <f>F14/$F$15</f>
        <v>0.08115804461319412</v>
      </c>
      <c r="H14" s="16">
        <f t="shared" si="0"/>
        <v>-0.5087719298245614</v>
      </c>
    </row>
    <row r="15" spans="1:8" ht="15">
      <c r="A15" s="76" t="s">
        <v>14</v>
      </c>
      <c r="B15" s="78" t="s">
        <v>5</v>
      </c>
      <c r="C15" s="79"/>
      <c r="D15" s="82">
        <f>SUM(D10:D14)</f>
        <v>2196</v>
      </c>
      <c r="E15" s="31">
        <f>SUM(E10:E14)</f>
        <v>1</v>
      </c>
      <c r="F15" s="82">
        <f>SUM(F10:F14)</f>
        <v>2107</v>
      </c>
      <c r="G15" s="31">
        <f>SUM(G10:G14)</f>
        <v>1</v>
      </c>
      <c r="H15" s="84">
        <f>D15/F15-1</f>
        <v>0.04224015187470331</v>
      </c>
    </row>
    <row r="16" spans="1:8" ht="15">
      <c r="A16" s="77"/>
      <c r="B16" s="80"/>
      <c r="C16" s="81"/>
      <c r="D16" s="83"/>
      <c r="E16" s="60">
        <f>+D15/D17</f>
        <v>0.8002915451895044</v>
      </c>
      <c r="F16" s="83"/>
      <c r="G16" s="60">
        <f>F15/F17</f>
        <v>0.7777777777777778</v>
      </c>
      <c r="H16" s="85"/>
    </row>
    <row r="17" spans="1:8" ht="15">
      <c r="A17" s="27"/>
      <c r="B17" s="19" t="s">
        <v>5</v>
      </c>
      <c r="C17" s="28"/>
      <c r="D17" s="21">
        <f>+D15+D8</f>
        <v>2744</v>
      </c>
      <c r="E17" s="22">
        <f>E9+E16</f>
        <v>1</v>
      </c>
      <c r="F17" s="21">
        <f>+F15+F8</f>
        <v>2709</v>
      </c>
      <c r="G17" s="22">
        <f>G9+G16</f>
        <v>1</v>
      </c>
      <c r="H17" s="18">
        <f t="shared" si="0"/>
        <v>0.012919896640826822</v>
      </c>
    </row>
    <row r="18" ht="15">
      <c r="A18" s="33" t="s">
        <v>35</v>
      </c>
    </row>
    <row r="20" spans="1:3" ht="39.75" customHeight="1">
      <c r="A20" s="94" t="s">
        <v>48</v>
      </c>
      <c r="B20" s="94"/>
      <c r="C20" s="94"/>
    </row>
    <row r="21" spans="1:3" ht="15">
      <c r="A21" s="46"/>
      <c r="B21" s="46"/>
      <c r="C21" s="51" t="s">
        <v>9</v>
      </c>
    </row>
    <row r="22" spans="1:3" ht="21.75" customHeight="1">
      <c r="A22" s="48" t="s">
        <v>26</v>
      </c>
      <c r="B22" s="47" t="s">
        <v>27</v>
      </c>
      <c r="C22" s="43" t="s">
        <v>24</v>
      </c>
    </row>
    <row r="23" spans="1:3" ht="15">
      <c r="A23" s="45">
        <v>2005</v>
      </c>
      <c r="B23" s="45">
        <v>277</v>
      </c>
      <c r="C23" s="63">
        <f aca="true" t="shared" si="1" ref="C23:C37">B23/$B$38</f>
        <v>0.1009475218658892</v>
      </c>
    </row>
    <row r="24" spans="1:3" ht="15">
      <c r="A24" s="45">
        <v>2004</v>
      </c>
      <c r="B24" s="45">
        <v>263</v>
      </c>
      <c r="C24" s="63">
        <f t="shared" si="1"/>
        <v>0.09584548104956268</v>
      </c>
    </row>
    <row r="25" spans="1:3" ht="15">
      <c r="A25" s="45">
        <v>2003</v>
      </c>
      <c r="B25" s="45">
        <v>252</v>
      </c>
      <c r="C25" s="63">
        <f t="shared" si="1"/>
        <v>0.09183673469387756</v>
      </c>
    </row>
    <row r="26" spans="1:3" ht="15">
      <c r="A26" s="45">
        <v>2006</v>
      </c>
      <c r="B26" s="45">
        <v>248</v>
      </c>
      <c r="C26" s="63">
        <f t="shared" si="1"/>
        <v>0.09037900874635568</v>
      </c>
    </row>
    <row r="27" spans="1:3" ht="15">
      <c r="A27" s="45">
        <v>2002</v>
      </c>
      <c r="B27" s="45">
        <v>183</v>
      </c>
      <c r="C27" s="63">
        <f t="shared" si="1"/>
        <v>0.06669096209912537</v>
      </c>
    </row>
    <row r="28" spans="1:3" ht="15">
      <c r="A28" s="45">
        <v>2007</v>
      </c>
      <c r="B28" s="45">
        <v>178</v>
      </c>
      <c r="C28" s="63">
        <f t="shared" si="1"/>
        <v>0.06486880466472303</v>
      </c>
    </row>
    <row r="29" spans="1:3" ht="15">
      <c r="A29" s="45">
        <v>2001</v>
      </c>
      <c r="B29" s="45">
        <v>165</v>
      </c>
      <c r="C29" s="63">
        <f t="shared" si="1"/>
        <v>0.06013119533527697</v>
      </c>
    </row>
    <row r="30" spans="1:3" ht="15">
      <c r="A30" s="45">
        <v>2008</v>
      </c>
      <c r="B30" s="45">
        <v>164</v>
      </c>
      <c r="C30" s="63">
        <f t="shared" si="1"/>
        <v>0.0597667638483965</v>
      </c>
    </row>
    <row r="31" spans="1:3" ht="15">
      <c r="A31" s="45">
        <v>2009</v>
      </c>
      <c r="B31" s="45">
        <v>146</v>
      </c>
      <c r="C31" s="63">
        <f t="shared" si="1"/>
        <v>0.053206997084548104</v>
      </c>
    </row>
    <row r="32" spans="1:3" ht="15">
      <c r="A32" s="45">
        <v>2010</v>
      </c>
      <c r="B32" s="45">
        <v>137</v>
      </c>
      <c r="C32" s="63">
        <f t="shared" si="1"/>
        <v>0.049927113702623906</v>
      </c>
    </row>
    <row r="33" spans="1:3" ht="15">
      <c r="A33" s="45">
        <v>2000</v>
      </c>
      <c r="B33" s="45">
        <v>121</v>
      </c>
      <c r="C33" s="63">
        <f t="shared" si="1"/>
        <v>0.044096209912536447</v>
      </c>
    </row>
    <row r="34" spans="1:3" ht="15">
      <c r="A34" s="45">
        <v>2013</v>
      </c>
      <c r="B34" s="45">
        <v>96</v>
      </c>
      <c r="C34" s="63">
        <f t="shared" si="1"/>
        <v>0.03498542274052478</v>
      </c>
    </row>
    <row r="35" spans="1:3" ht="15">
      <c r="A35" s="45">
        <v>2011</v>
      </c>
      <c r="B35" s="45">
        <v>90</v>
      </c>
      <c r="C35" s="63">
        <f t="shared" si="1"/>
        <v>0.03279883381924198</v>
      </c>
    </row>
    <row r="36" spans="1:3" ht="15">
      <c r="A36" s="45">
        <v>2012</v>
      </c>
      <c r="B36" s="45">
        <v>88</v>
      </c>
      <c r="C36" s="63">
        <f t="shared" si="1"/>
        <v>0.03206997084548105</v>
      </c>
    </row>
    <row r="37" spans="1:3" ht="15">
      <c r="A37" s="44" t="s">
        <v>25</v>
      </c>
      <c r="B37" s="44">
        <f>B38-SUM(B23:B36)</f>
        <v>336</v>
      </c>
      <c r="C37" s="63">
        <f t="shared" si="1"/>
        <v>0.12244897959183673</v>
      </c>
    </row>
    <row r="38" spans="1:4" ht="15">
      <c r="A38" s="49" t="s">
        <v>28</v>
      </c>
      <c r="B38" s="52">
        <f>D17</f>
        <v>2744</v>
      </c>
      <c r="C38" s="50">
        <f>SUM(C23:C37)</f>
        <v>1</v>
      </c>
      <c r="D38" s="55"/>
    </row>
    <row r="39" spans="1:3" ht="15">
      <c r="A39" s="95" t="s">
        <v>35</v>
      </c>
      <c r="B39" s="95"/>
      <c r="C39" s="95"/>
    </row>
    <row r="40" spans="1:3" ht="15">
      <c r="A40" s="96"/>
      <c r="B40" s="96"/>
      <c r="C40" s="96"/>
    </row>
  </sheetData>
  <sheetProtection/>
  <mergeCells count="19">
    <mergeCell ref="A20:C20"/>
    <mergeCell ref="A15:A16"/>
    <mergeCell ref="B15:C16"/>
    <mergeCell ref="D15:D16"/>
    <mergeCell ref="F15:F16"/>
    <mergeCell ref="A39:C40"/>
    <mergeCell ref="H15:H16"/>
    <mergeCell ref="C6:C7"/>
    <mergeCell ref="A8:A9"/>
    <mergeCell ref="B8:C9"/>
    <mergeCell ref="D8:D9"/>
    <mergeCell ref="F8:F9"/>
    <mergeCell ref="H8:H9"/>
    <mergeCell ref="A2:H2"/>
    <mergeCell ref="A4:B5"/>
    <mergeCell ref="C4:C5"/>
    <mergeCell ref="D4:E4"/>
    <mergeCell ref="F4:G4"/>
    <mergeCell ref="H4:H5"/>
  </mergeCells>
  <conditionalFormatting sqref="H6:H8 H10:H15 C23:C37">
    <cfRule type="cellIs" priority="13" dxfId="12" operator="lessThan">
      <formula>0</formula>
    </cfRule>
  </conditionalFormatting>
  <conditionalFormatting sqref="H17">
    <cfRule type="cellIs" priority="12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Marek_Wolfigiel</cp:lastModifiedBy>
  <cp:lastPrinted>2016-07-29T11:01:19Z</cp:lastPrinted>
  <dcterms:created xsi:type="dcterms:W3CDTF">2012-03-22T10:49:24Z</dcterms:created>
  <dcterms:modified xsi:type="dcterms:W3CDTF">2019-11-27T15:15:14Z</dcterms:modified>
  <cp:category/>
  <cp:version/>
  <cp:contentType/>
  <cp:contentStatus/>
</cp:coreProperties>
</file>