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31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<sst xmlns="http://schemas.openxmlformats.org/spreadsheetml/2006/main" count="104" uniqueCount="50">
  <si>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</si>
  <si>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</si>
  <si>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</si>
  <si>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</si>
  <si>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</si>
  <si>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</si>
  <si>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</si>
  <si>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</si>
  <si>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</si>
  <si>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</si>
  <si>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</si>
  <si>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</si>
  <si>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</si>
  <si>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</si>
  <si>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</si>
  <si>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</si>
  <si>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</si>
  <si>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</si>
  <si>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</si>
  <si>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</si>
  <si>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</si>
  <si>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b.d.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</si>
  <si>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</si>
  <si>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</si>
  <si>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</si>
  <si>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</si>
  <si>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</si>
  <si>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</si>
  <si>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</si>
  <si>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</si>
  <si>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</si>
  <si>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</si>
  <si>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</si>
  <si>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</si>
  <si>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</si>
  <si>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Źródło: PZPM i JMK - analizy na podstawie Centralnej Ewidencji Pojazdów (MC)</t>
  </si>
  <si>
    <t>IVECO</t>
  </si>
  <si>
    <t>MERCEDES-BENZ*</t>
  </si>
  <si>
    <t>ISUZU</t>
  </si>
  <si>
    <t>VDL</t>
  </si>
  <si>
    <t>VAN HOOL</t>
  </si>
  <si>
    <t>NEOPLAN</t>
  </si>
  <si>
    <t>AUTOSAN</t>
  </si>
  <si>
    <t>Pierwsze rejestracje NOWYCH autobusów w Polsce 
styczeń - maj 2019 rok</t>
  </si>
  <si>
    <t>1 - 5.2019</t>
  </si>
  <si>
    <t>1 - 5.2018</t>
  </si>
  <si>
    <t>Pierwsze rejestracje NOWYCH autobusów w Polsce
styczeń - maj 2019 rok
według segmentów</t>
  </si>
  <si>
    <t>Pierwsze rejestracje UŻYWANYCH autobusów w Polsce, 
styczeń - maj 2019 rok</t>
  </si>
  <si>
    <t>Pierwsze rejestracje UŻYWANYCH autobusów w Polsce
styczeń - maj 2019 rok
według segmentów</t>
  </si>
  <si>
    <t>Pierwsze rejestracje używanych autobusów, 
według roku produkcji; styczeń - maj 2019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</si>
</sst>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70" fontId="2" fillId="0" borderId="10" xfId="59" applyNumberFormat="1" applyFont="1" applyFill="1" applyBorder="1" applyAlignment="1">
      <alignment vertical="center"/>
    </xf>
    <xf numFmtId="170" fontId="2" fillId="0" borderId="11" xfId="59" applyNumberFormat="1" applyFont="1" applyFill="1" applyBorder="1" applyAlignment="1">
      <alignment vertical="center"/>
    </xf>
    <xf numFmtId="170" fontId="2" fillId="0" borderId="14" xfId="59" applyNumberFormat="1" applyFont="1" applyFill="1" applyBorder="1" applyAlignment="1">
      <alignment vertical="center"/>
    </xf>
    <xf numFmtId="170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70" fontId="0" fillId="0" borderId="0" xfId="58" applyNumberFormat="1" applyFont="1" applyAlignment="1">
      <alignment/>
    </xf>
    <xf numFmtId="170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49" fillId="0" borderId="12" xfId="0" applyNumberFormat="1" applyFont="1" applyBorder="1" applyAlignment="1">
      <alignment horizontal="center" vertical="center"/>
    </xf>
    <xf numFmtId="170" fontId="49" fillId="0" borderId="17" xfId="0" applyNumberFormat="1" applyFont="1" applyBorder="1" applyAlignment="1">
      <alignment horizontal="center" vertical="center"/>
    </xf>
    <xf numFmtId="170" fontId="49" fillId="0" borderId="18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11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70" fontId="2" fillId="0" borderId="10" xfId="59" applyNumberFormat="1" applyFont="1" applyFill="1" applyBorder="1" applyAlignment="1">
      <alignment horizontal="center" vertical="center"/>
    </xf>
    <xf numFmtId="170" fontId="2" fillId="0" borderId="14" xfId="59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PageLayoutView="0" workbookViewId="0" topLeftCell="A1">
      <selection activeCell="A1" sqref="A1:G2"/>
    </sheetView>
  </sheetViews>
  <sheetFormatPr defaultColWidth="9.140625" defaultRowHeight="15"/>
  <cols>
    <col min="2" max="2" width="16.57421875" style="0" bestFit="1" customWidth="1"/>
  </cols>
  <sheetData>
    <row r="1" spans="1:7" ht="15" customHeight="1">
      <c r="A1" s="73" t="s">
        <v>43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s="34" t="s">
        <v>9</v>
      </c>
    </row>
    <row r="4" spans="1:7" ht="25.5" customHeight="1">
      <c r="A4" s="69" t="s">
        <v>3</v>
      </c>
      <c r="B4" s="69" t="s">
        <v>4</v>
      </c>
      <c r="C4" s="71" t="s">
        <v>44</v>
      </c>
      <c r="D4" s="72"/>
      <c r="E4" s="71" t="s">
        <v>45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9" ht="15">
      <c r="A6" s="2">
        <v>1</v>
      </c>
      <c r="B6" s="5" t="s">
        <v>37</v>
      </c>
      <c r="C6" s="7">
        <v>497</v>
      </c>
      <c r="D6" s="59">
        <f aca="true" t="shared" si="0" ref="D6:D14">C6/$C$15</f>
        <v>0.4329268292682927</v>
      </c>
      <c r="E6" s="10">
        <v>522</v>
      </c>
      <c r="F6" s="59">
        <f aca="true" t="shared" si="1" ref="F6:F14">E6/$E$15</f>
        <v>0.43828715365239296</v>
      </c>
      <c r="G6" s="16">
        <f>C6/E6-1</f>
        <v>-0.04789272030651337</v>
      </c>
      <c r="H6" s="57"/>
      <c r="I6" s="57"/>
    </row>
    <row r="7" spans="1:9" ht="15">
      <c r="A7" s="3">
        <v>2</v>
      </c>
      <c r="B7" s="6" t="s">
        <v>34</v>
      </c>
      <c r="C7" s="7">
        <v>178</v>
      </c>
      <c r="D7" s="59">
        <f t="shared" si="0"/>
        <v>0.15505226480836237</v>
      </c>
      <c r="E7" s="10">
        <v>149</v>
      </c>
      <c r="F7" s="59">
        <f t="shared" si="1"/>
        <v>0.12510495382031905</v>
      </c>
      <c r="G7" s="16">
        <f>C7/E7-1</f>
        <v>0.19463087248322153</v>
      </c>
      <c r="H7" s="57"/>
      <c r="I7" s="57"/>
    </row>
    <row r="8" spans="1:9" ht="15">
      <c r="A8" s="3">
        <v>3</v>
      </c>
      <c r="B8" s="6" t="s">
        <v>29</v>
      </c>
      <c r="C8" s="8">
        <v>165</v>
      </c>
      <c r="D8" s="59">
        <f t="shared" si="0"/>
        <v>0.1437282229965157</v>
      </c>
      <c r="E8" s="11">
        <v>165</v>
      </c>
      <c r="F8" s="59">
        <f t="shared" si="1"/>
        <v>0.1385390428211587</v>
      </c>
      <c r="G8" s="16">
        <f aca="true" t="shared" si="2" ref="G8:G13">IF(E8=0,"",C8/E8-1)</f>
        <v>0</v>
      </c>
      <c r="H8" s="57"/>
      <c r="I8" s="57"/>
    </row>
    <row r="9" spans="1:9" ht="15">
      <c r="A9" s="3">
        <v>4</v>
      </c>
      <c r="B9" s="40" t="s">
        <v>36</v>
      </c>
      <c r="C9" s="8">
        <v>97</v>
      </c>
      <c r="D9" s="59">
        <f t="shared" si="0"/>
        <v>0.08449477351916376</v>
      </c>
      <c r="E9" s="10">
        <v>57</v>
      </c>
      <c r="F9" s="59">
        <f t="shared" si="1"/>
        <v>0.04785894206549118</v>
      </c>
      <c r="G9" s="16">
        <f t="shared" si="2"/>
        <v>0.7017543859649122</v>
      </c>
      <c r="H9" s="57"/>
      <c r="I9" s="57"/>
    </row>
    <row r="10" spans="1:9" ht="15">
      <c r="A10" s="3">
        <v>5</v>
      </c>
      <c r="B10" s="38" t="s">
        <v>38</v>
      </c>
      <c r="C10" s="8">
        <v>29</v>
      </c>
      <c r="D10" s="59">
        <f t="shared" si="0"/>
        <v>0.025261324041811847</v>
      </c>
      <c r="E10" s="10">
        <v>2</v>
      </c>
      <c r="F10" s="59">
        <f t="shared" si="1"/>
        <v>0.0016792611251049538</v>
      </c>
      <c r="G10" s="16">
        <f t="shared" si="2"/>
        <v>13.5</v>
      </c>
      <c r="I10" s="57"/>
    </row>
    <row r="11" spans="1:9" ht="15">
      <c r="A11" s="39">
        <v>6</v>
      </c>
      <c r="B11" s="6" t="s">
        <v>42</v>
      </c>
      <c r="C11" s="8">
        <v>28</v>
      </c>
      <c r="D11" s="59">
        <f t="shared" si="0"/>
        <v>0.024390243902439025</v>
      </c>
      <c r="E11" s="10">
        <v>28</v>
      </c>
      <c r="F11" s="59">
        <f t="shared" si="1"/>
        <v>0.023509655751469353</v>
      </c>
      <c r="G11" s="16">
        <f t="shared" si="2"/>
        <v>0</v>
      </c>
      <c r="I11" s="57"/>
    </row>
    <row r="12" spans="1:9" ht="15" hidden="1">
      <c r="A12" s="41"/>
      <c r="B12" s="6"/>
      <c r="C12" s="8"/>
      <c r="D12" s="59">
        <f t="shared" si="0"/>
        <v>0</v>
      </c>
      <c r="E12" s="10"/>
      <c r="F12" s="59">
        <f t="shared" si="1"/>
        <v>0</v>
      </c>
      <c r="G12" s="16">
        <f t="shared" si="2"/>
      </c>
      <c r="I12" s="57"/>
    </row>
    <row r="13" spans="1:9" ht="13.5" customHeight="1" hidden="1">
      <c r="A13" s="42"/>
      <c r="B13" s="6"/>
      <c r="C13" s="8"/>
      <c r="D13" s="59">
        <f t="shared" si="0"/>
        <v>0</v>
      </c>
      <c r="E13" s="10"/>
      <c r="F13" s="59">
        <f t="shared" si="1"/>
        <v>0</v>
      </c>
      <c r="G13" s="16">
        <f t="shared" si="2"/>
      </c>
      <c r="I13" s="57"/>
    </row>
    <row r="14" spans="1:9" ht="15">
      <c r="A14" s="41"/>
      <c r="B14" s="9" t="s">
        <v>2</v>
      </c>
      <c r="C14" s="8">
        <f>C15-SUM(C6:C13)</f>
        <v>154</v>
      </c>
      <c r="D14" s="59">
        <f t="shared" si="0"/>
        <v>0.13414634146341464</v>
      </c>
      <c r="E14" s="8">
        <f>E15-SUM(E6:E13)</f>
        <v>268</v>
      </c>
      <c r="F14" s="59">
        <f t="shared" si="1"/>
        <v>0.22502099076406382</v>
      </c>
      <c r="G14" s="16">
        <f>C14/E14-1</f>
        <v>-0.4253731343283582</v>
      </c>
      <c r="I14" s="57"/>
    </row>
    <row r="15" spans="1:7" ht="15">
      <c r="A15" s="12"/>
      <c r="B15" s="19" t="s">
        <v>33</v>
      </c>
      <c r="C15" s="20">
        <v>1148</v>
      </c>
      <c r="D15" s="22">
        <v>1</v>
      </c>
      <c r="E15" s="21">
        <v>1191</v>
      </c>
      <c r="F15" s="23">
        <v>1</v>
      </c>
      <c r="G15" s="54">
        <f>C15/E15-1</f>
        <v>-0.03610411418975645</v>
      </c>
    </row>
    <row r="16" ht="15">
      <c r="A16" s="37" t="s">
        <v>23</v>
      </c>
    </row>
    <row r="17" ht="15">
      <c r="A17" s="37" t="s">
        <v>32</v>
      </c>
    </row>
    <row r="18" ht="15">
      <c r="A18" s="33" t="s">
        <v>35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2" operator="lessThan">
      <formula>0</formula>
    </cfRule>
  </conditionalFormatting>
  <conditionalFormatting sqref="G6:G14">
    <cfRule type="cellIs" priority="6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87" t="s">
        <v>46</v>
      </c>
      <c r="B2" s="87"/>
      <c r="C2" s="87"/>
      <c r="D2" s="87"/>
      <c r="E2" s="87"/>
      <c r="F2" s="87"/>
      <c r="G2" s="87"/>
      <c r="H2" s="87"/>
    </row>
    <row r="3" spans="1:8" ht="15">
      <c r="A3" s="1"/>
      <c r="B3" s="1"/>
      <c r="C3" s="1"/>
      <c r="D3" s="1"/>
      <c r="E3" s="1"/>
      <c r="H3" s="34" t="s">
        <v>9</v>
      </c>
    </row>
    <row r="4" spans="1:8" ht="37.5" customHeight="1">
      <c r="A4" s="90" t="s">
        <v>10</v>
      </c>
      <c r="B4" s="91"/>
      <c r="C4" s="74" t="s">
        <v>15</v>
      </c>
      <c r="D4" s="71" t="s">
        <v>44</v>
      </c>
      <c r="E4" s="72"/>
      <c r="F4" s="71" t="s">
        <v>45</v>
      </c>
      <c r="G4" s="72"/>
      <c r="H4" s="67" t="s">
        <v>8</v>
      </c>
    </row>
    <row r="5" spans="1:8" ht="33" customHeight="1">
      <c r="A5" s="92"/>
      <c r="B5" s="93"/>
      <c r="C5" s="75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86" t="s">
        <v>16</v>
      </c>
      <c r="D6" s="7">
        <v>6</v>
      </c>
      <c r="E6" s="59">
        <f>IF(D6=0,"",D6/$D$8)</f>
        <v>0.014285714285714285</v>
      </c>
      <c r="F6" s="10">
        <v>8</v>
      </c>
      <c r="G6" s="4">
        <f>IF(F6=0,"",F6/$F$8)</f>
        <v>0.017817371937639197</v>
      </c>
      <c r="H6" s="16">
        <f>IF(F6=0,"",D6/F6-1)</f>
        <v>-0.25</v>
      </c>
    </row>
    <row r="7" spans="1:9" ht="15">
      <c r="A7" s="35"/>
      <c r="B7" s="6" t="s">
        <v>13</v>
      </c>
      <c r="C7" s="76"/>
      <c r="D7" s="7">
        <v>414</v>
      </c>
      <c r="E7" s="59">
        <f>+D7/$D$8</f>
        <v>0.9857142857142858</v>
      </c>
      <c r="F7" s="10">
        <v>441</v>
      </c>
      <c r="G7" s="59">
        <f>+F7/$F$8</f>
        <v>0.9821826280623608</v>
      </c>
      <c r="H7" s="16">
        <f>D7/F7-1</f>
        <v>-0.061224489795918324</v>
      </c>
      <c r="I7" s="56"/>
    </row>
    <row r="8" spans="1:9" ht="15">
      <c r="A8" s="86" t="s">
        <v>11</v>
      </c>
      <c r="B8" s="78" t="s">
        <v>5</v>
      </c>
      <c r="C8" s="79"/>
      <c r="D8" s="82">
        <f>SUM(D6:D7)</f>
        <v>420</v>
      </c>
      <c r="E8" s="61">
        <f>SUM(E6:E7)</f>
        <v>1</v>
      </c>
      <c r="F8" s="88">
        <f>SUM(F6:F7)</f>
        <v>449</v>
      </c>
      <c r="G8" s="61">
        <f>SUM(G6:G7)</f>
        <v>1</v>
      </c>
      <c r="H8" s="84">
        <f>D8/F8-1</f>
        <v>-0.06458797327394206</v>
      </c>
      <c r="I8" s="58"/>
    </row>
    <row r="9" spans="1:9" ht="15">
      <c r="A9" s="77"/>
      <c r="B9" s="80"/>
      <c r="C9" s="81"/>
      <c r="D9" s="83"/>
      <c r="E9" s="60">
        <f>+D8/D17</f>
        <v>0.36585365853658536</v>
      </c>
      <c r="F9" s="89"/>
      <c r="G9" s="60">
        <f>+F8/F17</f>
        <v>0.37699412258606213</v>
      </c>
      <c r="H9" s="85"/>
      <c r="I9" s="58"/>
    </row>
    <row r="10" spans="1:9" ht="15">
      <c r="A10" s="35"/>
      <c r="B10" s="6" t="s">
        <v>13</v>
      </c>
      <c r="C10" s="24" t="s">
        <v>17</v>
      </c>
      <c r="D10" s="8">
        <v>515</v>
      </c>
      <c r="E10" s="59">
        <f>D10/$D$15</f>
        <v>0.7074175824175825</v>
      </c>
      <c r="F10" s="10">
        <v>424</v>
      </c>
      <c r="G10" s="59">
        <f>F10/$F$15</f>
        <v>0.5714285714285714</v>
      </c>
      <c r="H10" s="16">
        <f>D10/F10-1</f>
        <v>0.2146226415094339</v>
      </c>
      <c r="I10" s="58"/>
    </row>
    <row r="11" spans="1:9" ht="15">
      <c r="A11" s="35"/>
      <c r="B11" s="6"/>
      <c r="C11" s="24" t="s">
        <v>18</v>
      </c>
      <c r="D11" s="8">
        <v>19</v>
      </c>
      <c r="E11" s="59">
        <f>D11/$D$15</f>
        <v>0.0260989010989011</v>
      </c>
      <c r="F11" s="11">
        <v>32</v>
      </c>
      <c r="G11" s="59">
        <f>F11/$F$15</f>
        <v>0.0431266846361186</v>
      </c>
      <c r="H11" s="16">
        <f>IF(F11=0,"",D11/F11-1)</f>
        <v>-0.40625</v>
      </c>
      <c r="I11" s="58"/>
    </row>
    <row r="12" spans="1:9" ht="15">
      <c r="A12" s="35"/>
      <c r="B12" s="6"/>
      <c r="C12" s="24" t="s">
        <v>19</v>
      </c>
      <c r="D12" s="8"/>
      <c r="E12" s="59">
        <f>IF(D12=0,"",D12/$D$15)</f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20</v>
      </c>
      <c r="D13" s="8">
        <v>193</v>
      </c>
      <c r="E13" s="59">
        <f>D13/$D$15</f>
        <v>0.2651098901098901</v>
      </c>
      <c r="F13" s="10">
        <v>268</v>
      </c>
      <c r="G13" s="59">
        <f>F13/$F$15</f>
        <v>0.3611859838274933</v>
      </c>
      <c r="H13" s="16">
        <f>D13/F13-1</f>
        <v>-0.2798507462686567</v>
      </c>
      <c r="I13" s="58"/>
    </row>
    <row r="14" spans="1:9" ht="15">
      <c r="A14" s="36"/>
      <c r="B14" s="24"/>
      <c r="C14" s="24" t="s">
        <v>22</v>
      </c>
      <c r="D14" s="8">
        <v>1</v>
      </c>
      <c r="E14" s="59">
        <f>IF(D14=0,"",D14/$D$15)</f>
        <v>0.0013736263736263737</v>
      </c>
      <c r="F14" s="10">
        <v>18</v>
      </c>
      <c r="G14" s="59">
        <f>IF(F14=0,"",F14/$F$15)</f>
        <v>0.02425876010781671</v>
      </c>
      <c r="H14" s="16">
        <f>IF(F14=0,"",D14/F14-1)</f>
        <v>-0.9444444444444444</v>
      </c>
      <c r="I14" s="58"/>
    </row>
    <row r="15" spans="1:9" ht="15">
      <c r="A15" s="76" t="s">
        <v>14</v>
      </c>
      <c r="B15" s="78" t="s">
        <v>5</v>
      </c>
      <c r="C15" s="79"/>
      <c r="D15" s="82">
        <f>SUM(D10:D14)</f>
        <v>728</v>
      </c>
      <c r="E15" s="61">
        <f>SUM(E10:E14)</f>
        <v>1</v>
      </c>
      <c r="F15" s="82">
        <f>SUM(F10:F14)</f>
        <v>742</v>
      </c>
      <c r="G15" s="61">
        <f>SUM(G10:G14)</f>
        <v>0.9999999999999999</v>
      </c>
      <c r="H15" s="84">
        <f>D15/F15-1</f>
        <v>-0.018867924528301883</v>
      </c>
      <c r="I15" s="58"/>
    </row>
    <row r="16" spans="1:9" ht="15">
      <c r="A16" s="77"/>
      <c r="B16" s="80"/>
      <c r="C16" s="81"/>
      <c r="D16" s="83"/>
      <c r="E16" s="60">
        <f>+D15/D17</f>
        <v>0.6341463414634146</v>
      </c>
      <c r="F16" s="83"/>
      <c r="G16" s="60">
        <f>F15/F17</f>
        <v>0.6230058774139379</v>
      </c>
      <c r="H16" s="85"/>
      <c r="I16" s="58"/>
    </row>
    <row r="17" spans="1:9" ht="15">
      <c r="A17" s="27"/>
      <c r="B17" s="19" t="s">
        <v>30</v>
      </c>
      <c r="C17" s="28"/>
      <c r="D17" s="21">
        <f>+D15+D8</f>
        <v>1148</v>
      </c>
      <c r="E17" s="22">
        <v>1</v>
      </c>
      <c r="F17" s="21">
        <f>+F8+F15</f>
        <v>1191</v>
      </c>
      <c r="G17" s="22">
        <v>1</v>
      </c>
      <c r="H17" s="54">
        <f>D17/F17-1</f>
        <v>-0.03610411418975645</v>
      </c>
      <c r="I17" s="58"/>
    </row>
    <row r="18" ht="15">
      <c r="A18" s="33" t="s">
        <v>35</v>
      </c>
    </row>
    <row r="19" ht="15">
      <c r="A19" s="33" t="s">
        <v>31</v>
      </c>
    </row>
    <row r="20" ht="15">
      <c r="H20" s="53"/>
    </row>
  </sheetData>
  <sheetProtection/>
  <mergeCells count="17"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  <mergeCell ref="C4:C5"/>
    <mergeCell ref="A15:A16"/>
    <mergeCell ref="B15:C16"/>
    <mergeCell ref="D15:D16"/>
    <mergeCell ref="F15:F16"/>
    <mergeCell ref="H15:H16"/>
    <mergeCell ref="C6:C7"/>
  </mergeCells>
  <conditionalFormatting sqref="H6:H8 H10 H15 H13">
    <cfRule type="cellIs" priority="5" dxfId="12" operator="lessThan">
      <formula>0</formula>
    </cfRule>
  </conditionalFormatting>
  <conditionalFormatting sqref="H17">
    <cfRule type="cellIs" priority="4" dxfId="12" operator="lessThan">
      <formula>0</formula>
    </cfRule>
  </conditionalFormatting>
  <conditionalFormatting sqref="H14">
    <cfRule type="cellIs" priority="3" dxfId="12" operator="lessThan">
      <formula>0</formula>
    </cfRule>
  </conditionalFormatting>
  <conditionalFormatting sqref="H11:H12">
    <cfRule type="cellIs" priority="1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A1" sqref="A1:G2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3" t="s">
        <v>47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69" t="s">
        <v>3</v>
      </c>
      <c r="B4" s="69" t="s">
        <v>4</v>
      </c>
      <c r="C4" s="71" t="s">
        <v>44</v>
      </c>
      <c r="D4" s="72"/>
      <c r="E4" s="71" t="s">
        <v>45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1" ht="15">
      <c r="A6" s="25">
        <v>1</v>
      </c>
      <c r="B6" s="5" t="s">
        <v>0</v>
      </c>
      <c r="C6" s="7">
        <v>355</v>
      </c>
      <c r="D6" s="59">
        <f aca="true" t="shared" si="0" ref="D6:D13">C6/$C$14</f>
        <v>0.2581818181818182</v>
      </c>
      <c r="E6" s="10">
        <v>404</v>
      </c>
      <c r="F6" s="59">
        <f aca="true" t="shared" si="1" ref="F6:F13">E6/$E$14</f>
        <v>0.28591648973814576</v>
      </c>
      <c r="G6" s="15">
        <f aca="true" t="shared" si="2" ref="G6:G12">C6/E6-1</f>
        <v>-0.12128712871287128</v>
      </c>
      <c r="I6" s="65"/>
      <c r="J6" s="65"/>
      <c r="K6" s="64"/>
    </row>
    <row r="7" spans="1:11" ht="15">
      <c r="A7" s="29">
        <v>2</v>
      </c>
      <c r="B7" s="6" t="s">
        <v>36</v>
      </c>
      <c r="C7" s="7">
        <v>167</v>
      </c>
      <c r="D7" s="59">
        <f t="shared" si="0"/>
        <v>0.12145454545454545</v>
      </c>
      <c r="E7" s="10">
        <v>171</v>
      </c>
      <c r="F7" s="62">
        <f t="shared" si="1"/>
        <v>0.12101910828025478</v>
      </c>
      <c r="G7" s="16">
        <f t="shared" si="2"/>
        <v>-0.023391812865497075</v>
      </c>
      <c r="I7" s="65"/>
      <c r="J7" s="65"/>
      <c r="K7" s="64"/>
    </row>
    <row r="8" spans="1:11" ht="15">
      <c r="A8" s="29">
        <v>3</v>
      </c>
      <c r="B8" s="6" t="s">
        <v>1</v>
      </c>
      <c r="C8" s="8">
        <v>161</v>
      </c>
      <c r="D8" s="59">
        <f t="shared" si="0"/>
        <v>0.11709090909090909</v>
      </c>
      <c r="E8" s="11">
        <v>171</v>
      </c>
      <c r="F8" s="62">
        <f t="shared" si="1"/>
        <v>0.12101910828025478</v>
      </c>
      <c r="G8" s="16">
        <f t="shared" si="2"/>
        <v>-0.05847953216374269</v>
      </c>
      <c r="I8" s="65"/>
      <c r="J8" s="65"/>
      <c r="K8" s="64"/>
    </row>
    <row r="9" spans="1:11" ht="15">
      <c r="A9" s="29">
        <v>4</v>
      </c>
      <c r="B9" s="40" t="s">
        <v>34</v>
      </c>
      <c r="C9" s="8">
        <v>140</v>
      </c>
      <c r="D9" s="59">
        <f t="shared" si="0"/>
        <v>0.10181818181818182</v>
      </c>
      <c r="E9" s="10">
        <v>106</v>
      </c>
      <c r="F9" s="62">
        <f t="shared" si="1"/>
        <v>0.07501769285208776</v>
      </c>
      <c r="G9" s="16">
        <f t="shared" si="2"/>
        <v>0.320754716981132</v>
      </c>
      <c r="I9" s="65"/>
      <c r="J9" s="65"/>
      <c r="K9" s="64"/>
    </row>
    <row r="10" spans="1:11" ht="15">
      <c r="A10" s="29">
        <v>5</v>
      </c>
      <c r="B10" s="40" t="s">
        <v>39</v>
      </c>
      <c r="C10" s="8">
        <v>90</v>
      </c>
      <c r="D10" s="59">
        <f>C10/$C$14</f>
        <v>0.06545454545454546</v>
      </c>
      <c r="E10" s="10">
        <v>105</v>
      </c>
      <c r="F10" s="62">
        <f>E10/$E$14</f>
        <v>0.07430997876857749</v>
      </c>
      <c r="G10" s="16">
        <f>C10/E10-1</f>
        <v>-0.1428571428571429</v>
      </c>
      <c r="I10" s="65"/>
      <c r="J10" s="65"/>
      <c r="K10" s="64"/>
    </row>
    <row r="11" spans="1:11" ht="15">
      <c r="A11" s="66">
        <v>6</v>
      </c>
      <c r="B11" s="40" t="s">
        <v>40</v>
      </c>
      <c r="C11" s="8">
        <v>56</v>
      </c>
      <c r="D11" s="59">
        <f t="shared" si="0"/>
        <v>0.04072727272727273</v>
      </c>
      <c r="E11" s="10">
        <v>55</v>
      </c>
      <c r="F11" s="62">
        <f t="shared" si="1"/>
        <v>0.038924274593064405</v>
      </c>
      <c r="G11" s="16">
        <f t="shared" si="2"/>
        <v>0.018181818181818077</v>
      </c>
      <c r="I11" s="65"/>
      <c r="J11" s="65"/>
      <c r="K11" s="64"/>
    </row>
    <row r="12" spans="1:11" ht="15">
      <c r="A12" s="29">
        <v>7</v>
      </c>
      <c r="B12" s="40" t="s">
        <v>41</v>
      </c>
      <c r="C12" s="8">
        <v>52</v>
      </c>
      <c r="D12" s="59">
        <f t="shared" si="0"/>
        <v>0.03781818181818182</v>
      </c>
      <c r="E12" s="11">
        <v>63</v>
      </c>
      <c r="F12" s="62">
        <f t="shared" si="1"/>
        <v>0.044585987261146494</v>
      </c>
      <c r="G12" s="16">
        <f t="shared" si="2"/>
        <v>-0.17460317460317465</v>
      </c>
      <c r="I12" s="65"/>
      <c r="J12" s="65"/>
      <c r="K12" s="64"/>
    </row>
    <row r="13" spans="1:11" ht="15">
      <c r="A13" s="26"/>
      <c r="B13" s="9" t="s">
        <v>2</v>
      </c>
      <c r="C13" s="8">
        <f>C14-SUM(C6:C12)</f>
        <v>354</v>
      </c>
      <c r="D13" s="59">
        <f t="shared" si="0"/>
        <v>0.25745454545454544</v>
      </c>
      <c r="E13" s="8">
        <f>E14-SUM(E6:E12)</f>
        <v>338</v>
      </c>
      <c r="F13" s="62">
        <f t="shared" si="1"/>
        <v>0.23920736022646852</v>
      </c>
      <c r="G13" s="17">
        <f>C13/E13-1</f>
        <v>0.047337278106508895</v>
      </c>
      <c r="I13" s="65"/>
      <c r="J13" s="65"/>
      <c r="K13" s="64"/>
    </row>
    <row r="14" spans="1:11" ht="15">
      <c r="A14" s="12"/>
      <c r="B14" s="19" t="s">
        <v>5</v>
      </c>
      <c r="C14" s="20">
        <v>1375</v>
      </c>
      <c r="D14" s="23">
        <v>1</v>
      </c>
      <c r="E14" s="21">
        <v>1413</v>
      </c>
      <c r="F14" s="23">
        <v>1</v>
      </c>
      <c r="G14" s="54">
        <f>C14/E14-1</f>
        <v>-0.02689313517338998</v>
      </c>
      <c r="I14" s="65"/>
      <c r="J14" s="65"/>
      <c r="K14" s="64"/>
    </row>
    <row r="15" spans="1:9" ht="15">
      <c r="A15" s="33" t="s">
        <v>35</v>
      </c>
      <c r="I15" s="57"/>
    </row>
    <row r="16" ht="15">
      <c r="I16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3 G11">
    <cfRule type="cellIs" priority="4" dxfId="12" operator="lessThan">
      <formula>0</formula>
    </cfRule>
  </conditionalFormatting>
  <conditionalFormatting sqref="G14">
    <cfRule type="cellIs" priority="3" dxfId="12" operator="lessThan">
      <formula>0</formula>
    </cfRule>
  </conditionalFormatting>
  <conditionalFormatting sqref="G12">
    <cfRule type="cellIs" priority="2" dxfId="12" operator="lessThan">
      <formula>0</formula>
    </cfRule>
  </conditionalFormatting>
  <conditionalFormatting sqref="G10">
    <cfRule type="cellIs" priority="1" dxfId="12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87" t="s">
        <v>48</v>
      </c>
      <c r="B2" s="87"/>
      <c r="C2" s="87"/>
      <c r="D2" s="87"/>
      <c r="E2" s="87"/>
      <c r="F2" s="87"/>
      <c r="G2" s="87"/>
      <c r="H2" s="87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90" t="s">
        <v>10</v>
      </c>
      <c r="B4" s="91"/>
      <c r="C4" s="74" t="s">
        <v>15</v>
      </c>
      <c r="D4" s="71" t="s">
        <v>44</v>
      </c>
      <c r="E4" s="72"/>
      <c r="F4" s="71" t="s">
        <v>45</v>
      </c>
      <c r="G4" s="72"/>
      <c r="H4" s="67" t="s">
        <v>8</v>
      </c>
    </row>
    <row r="5" spans="1:8" ht="33" customHeight="1">
      <c r="A5" s="92"/>
      <c r="B5" s="93"/>
      <c r="C5" s="75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86" t="s">
        <v>16</v>
      </c>
      <c r="D6" s="7">
        <v>12</v>
      </c>
      <c r="E6" s="59">
        <f>+D6/$D$8</f>
        <v>0.04938271604938271</v>
      </c>
      <c r="F6" s="7">
        <v>8</v>
      </c>
      <c r="G6" s="59">
        <f>+F6/$F$8</f>
        <v>0.029304029304029304</v>
      </c>
      <c r="H6" s="15">
        <f>D6/F6-1</f>
        <v>0.5</v>
      </c>
    </row>
    <row r="7" spans="1:8" ht="15">
      <c r="A7" s="29"/>
      <c r="B7" s="6" t="s">
        <v>13</v>
      </c>
      <c r="C7" s="76"/>
      <c r="D7" s="7">
        <v>231</v>
      </c>
      <c r="E7" s="59">
        <f>+D7/$D$8</f>
        <v>0.9506172839506173</v>
      </c>
      <c r="F7" s="7">
        <v>265</v>
      </c>
      <c r="G7" s="59">
        <f>+F7/$F$8</f>
        <v>0.9706959706959707</v>
      </c>
      <c r="H7" s="16">
        <f aca="true" t="shared" si="0" ref="H7:H17">D7/F7-1</f>
        <v>-0.1283018867924528</v>
      </c>
    </row>
    <row r="8" spans="1:8" ht="15">
      <c r="A8" s="86" t="s">
        <v>11</v>
      </c>
      <c r="B8" s="78" t="s">
        <v>5</v>
      </c>
      <c r="C8" s="79"/>
      <c r="D8" s="82">
        <f>SUM(D6:D7)</f>
        <v>243</v>
      </c>
      <c r="E8" s="31">
        <f>SUM(E6:E7)</f>
        <v>1</v>
      </c>
      <c r="F8" s="88">
        <f>SUM(F6:F7)</f>
        <v>273</v>
      </c>
      <c r="G8" s="31">
        <f>SUM(G6:G7)</f>
        <v>1</v>
      </c>
      <c r="H8" s="84">
        <f>D8/F8-1</f>
        <v>-0.10989010989010994</v>
      </c>
    </row>
    <row r="9" spans="1:8" ht="15">
      <c r="A9" s="77"/>
      <c r="B9" s="80"/>
      <c r="C9" s="81"/>
      <c r="D9" s="83"/>
      <c r="E9" s="60">
        <f>+D8/D17</f>
        <v>0.17672727272727273</v>
      </c>
      <c r="F9" s="89"/>
      <c r="G9" s="60">
        <f>+F8/F17</f>
        <v>0.1932059447983015</v>
      </c>
      <c r="H9" s="85"/>
    </row>
    <row r="10" spans="1:8" ht="15">
      <c r="A10" s="29"/>
      <c r="B10" s="24" t="s">
        <v>13</v>
      </c>
      <c r="C10" s="5" t="s">
        <v>17</v>
      </c>
      <c r="D10" s="8">
        <v>160</v>
      </c>
      <c r="E10" s="59">
        <f>D10/$D$15</f>
        <v>0.1413427561837456</v>
      </c>
      <c r="F10" s="10">
        <v>161</v>
      </c>
      <c r="G10" s="59">
        <f>F10/$F$15</f>
        <v>0.1412280701754386</v>
      </c>
      <c r="H10" s="16">
        <f t="shared" si="0"/>
        <v>-0.006211180124223614</v>
      </c>
    </row>
    <row r="11" spans="1:8" ht="15">
      <c r="A11" s="29"/>
      <c r="B11" s="24"/>
      <c r="C11" s="6" t="s">
        <v>18</v>
      </c>
      <c r="D11" s="8">
        <v>403</v>
      </c>
      <c r="E11" s="59">
        <f>D11/$D$15</f>
        <v>0.35600706713780916</v>
      </c>
      <c r="F11" s="11">
        <v>333</v>
      </c>
      <c r="G11" s="59">
        <f>F11/$F$15</f>
        <v>0.29210526315789476</v>
      </c>
      <c r="H11" s="16">
        <f t="shared" si="0"/>
        <v>0.21021021021021014</v>
      </c>
    </row>
    <row r="12" spans="1:8" ht="15">
      <c r="A12" s="29"/>
      <c r="B12" s="24"/>
      <c r="C12" s="6" t="s">
        <v>19</v>
      </c>
      <c r="D12" s="8">
        <v>6</v>
      </c>
      <c r="E12" s="59">
        <f>D12/$D$15</f>
        <v>0.00530035335689046</v>
      </c>
      <c r="F12" s="10">
        <v>3</v>
      </c>
      <c r="G12" s="59">
        <f>F12/$F$15</f>
        <v>0.002631578947368421</v>
      </c>
      <c r="H12" s="16">
        <f>IF(F12=0," ",D12/F12-1)</f>
        <v>1</v>
      </c>
    </row>
    <row r="13" spans="1:8" ht="15">
      <c r="A13" s="29"/>
      <c r="B13" s="24"/>
      <c r="C13" s="6" t="s">
        <v>20</v>
      </c>
      <c r="D13" s="8">
        <v>515</v>
      </c>
      <c r="E13" s="59">
        <f>D13/$D$15</f>
        <v>0.4549469964664311</v>
      </c>
      <c r="F13" s="10">
        <v>512</v>
      </c>
      <c r="G13" s="59">
        <f>F13/$F$15</f>
        <v>0.44912280701754387</v>
      </c>
      <c r="H13" s="16">
        <f t="shared" si="0"/>
        <v>0.005859375</v>
      </c>
    </row>
    <row r="14" spans="1:8" ht="15">
      <c r="A14" s="32"/>
      <c r="B14" s="24"/>
      <c r="C14" s="9" t="s">
        <v>21</v>
      </c>
      <c r="D14" s="8">
        <v>48</v>
      </c>
      <c r="E14" s="59">
        <f>D14/$D$15</f>
        <v>0.04240282685512368</v>
      </c>
      <c r="F14" s="10">
        <v>131</v>
      </c>
      <c r="G14" s="59">
        <f>F14/$F$15</f>
        <v>0.11491228070175438</v>
      </c>
      <c r="H14" s="16">
        <f t="shared" si="0"/>
        <v>-0.633587786259542</v>
      </c>
    </row>
    <row r="15" spans="1:8" ht="15">
      <c r="A15" s="76" t="s">
        <v>14</v>
      </c>
      <c r="B15" s="78" t="s">
        <v>5</v>
      </c>
      <c r="C15" s="79"/>
      <c r="D15" s="82">
        <f>SUM(D10:D14)</f>
        <v>1132</v>
      </c>
      <c r="E15" s="31">
        <f>SUM(E10:E14)</f>
        <v>1</v>
      </c>
      <c r="F15" s="82">
        <f>SUM(F10:F14)</f>
        <v>1140</v>
      </c>
      <c r="G15" s="31">
        <f>SUM(G10:G14)</f>
        <v>1</v>
      </c>
      <c r="H15" s="84">
        <f>D15/F15-1</f>
        <v>-0.007017543859649145</v>
      </c>
    </row>
    <row r="16" spans="1:8" ht="15">
      <c r="A16" s="77"/>
      <c r="B16" s="80"/>
      <c r="C16" s="81"/>
      <c r="D16" s="83"/>
      <c r="E16" s="60">
        <f>+D15/D17</f>
        <v>0.8232727272727273</v>
      </c>
      <c r="F16" s="83"/>
      <c r="G16" s="60">
        <f>F15/F17</f>
        <v>0.8067940552016986</v>
      </c>
      <c r="H16" s="85"/>
    </row>
    <row r="17" spans="1:8" ht="15">
      <c r="A17" s="27"/>
      <c r="B17" s="19" t="s">
        <v>5</v>
      </c>
      <c r="C17" s="28"/>
      <c r="D17" s="21">
        <f>+D15+D8</f>
        <v>1375</v>
      </c>
      <c r="E17" s="22">
        <f>E9+E16</f>
        <v>1</v>
      </c>
      <c r="F17" s="21">
        <f>+F15+F8</f>
        <v>1413</v>
      </c>
      <c r="G17" s="22">
        <f>G9+G16</f>
        <v>1</v>
      </c>
      <c r="H17" s="18">
        <f t="shared" si="0"/>
        <v>-0.02689313517338998</v>
      </c>
    </row>
    <row r="18" ht="15">
      <c r="A18" s="33" t="s">
        <v>35</v>
      </c>
    </row>
    <row r="20" spans="1:3" ht="39.75" customHeight="1">
      <c r="A20" s="94" t="s">
        <v>49</v>
      </c>
      <c r="B20" s="94"/>
      <c r="C20" s="94"/>
    </row>
    <row r="21" spans="1:3" ht="15">
      <c r="A21" s="46"/>
      <c r="B21" s="46"/>
      <c r="C21" s="51" t="s">
        <v>9</v>
      </c>
    </row>
    <row r="22" spans="1:3" ht="21.75" customHeight="1">
      <c r="A22" s="48" t="s">
        <v>26</v>
      </c>
      <c r="B22" s="47" t="s">
        <v>27</v>
      </c>
      <c r="C22" s="43" t="s">
        <v>24</v>
      </c>
    </row>
    <row r="23" spans="1:3" ht="15">
      <c r="A23" s="45">
        <v>2006</v>
      </c>
      <c r="B23" s="45">
        <v>141</v>
      </c>
      <c r="C23" s="63">
        <f aca="true" t="shared" si="1" ref="C23:C37">B23/$B$38</f>
        <v>0.10254545454545455</v>
      </c>
    </row>
    <row r="24" spans="1:3" ht="15">
      <c r="A24" s="45">
        <v>2005</v>
      </c>
      <c r="B24" s="45">
        <v>138</v>
      </c>
      <c r="C24" s="63">
        <f t="shared" si="1"/>
        <v>0.10036363636363636</v>
      </c>
    </row>
    <row r="25" spans="1:3" ht="15">
      <c r="A25" s="45">
        <v>2004</v>
      </c>
      <c r="B25" s="45">
        <v>122</v>
      </c>
      <c r="C25" s="63">
        <f t="shared" si="1"/>
        <v>0.08872727272727272</v>
      </c>
    </row>
    <row r="26" spans="1:3" ht="15">
      <c r="A26" s="45">
        <v>2003</v>
      </c>
      <c r="B26" s="45">
        <v>110</v>
      </c>
      <c r="C26" s="63">
        <f t="shared" si="1"/>
        <v>0.08</v>
      </c>
    </row>
    <row r="27" spans="1:3" ht="15">
      <c r="A27" s="45">
        <v>2007</v>
      </c>
      <c r="B27" s="45">
        <v>100</v>
      </c>
      <c r="C27" s="63">
        <f t="shared" si="1"/>
        <v>0.07272727272727272</v>
      </c>
    </row>
    <row r="28" spans="1:3" ht="15">
      <c r="A28" s="45">
        <v>2008</v>
      </c>
      <c r="B28" s="45">
        <v>95</v>
      </c>
      <c r="C28" s="63">
        <f t="shared" si="1"/>
        <v>0.06909090909090909</v>
      </c>
    </row>
    <row r="29" spans="1:3" ht="15">
      <c r="A29" s="45">
        <v>2002</v>
      </c>
      <c r="B29" s="45">
        <v>91</v>
      </c>
      <c r="C29" s="63">
        <f t="shared" si="1"/>
        <v>0.06618181818181817</v>
      </c>
    </row>
    <row r="30" spans="1:3" ht="15">
      <c r="A30" s="45">
        <v>2001</v>
      </c>
      <c r="B30" s="45">
        <v>84</v>
      </c>
      <c r="C30" s="63">
        <f t="shared" si="1"/>
        <v>0.06109090909090909</v>
      </c>
    </row>
    <row r="31" spans="1:3" ht="15">
      <c r="A31" s="45">
        <v>2009</v>
      </c>
      <c r="B31" s="45">
        <v>75</v>
      </c>
      <c r="C31" s="63">
        <f t="shared" si="1"/>
        <v>0.05454545454545454</v>
      </c>
    </row>
    <row r="32" spans="1:3" ht="15">
      <c r="A32" s="45">
        <v>2010</v>
      </c>
      <c r="B32" s="45">
        <v>66</v>
      </c>
      <c r="C32" s="63">
        <f t="shared" si="1"/>
        <v>0.048</v>
      </c>
    </row>
    <row r="33" spans="1:3" ht="15">
      <c r="A33" s="45">
        <v>2013</v>
      </c>
      <c r="B33" s="45">
        <v>55</v>
      </c>
      <c r="C33" s="63">
        <f t="shared" si="1"/>
        <v>0.04</v>
      </c>
    </row>
    <row r="34" spans="1:3" ht="15">
      <c r="A34" s="45">
        <v>2011</v>
      </c>
      <c r="B34" s="45">
        <v>50</v>
      </c>
      <c r="C34" s="63">
        <f t="shared" si="1"/>
        <v>0.03636363636363636</v>
      </c>
    </row>
    <row r="35" spans="1:3" ht="15">
      <c r="A35" s="45">
        <v>2000</v>
      </c>
      <c r="B35" s="45">
        <v>49</v>
      </c>
      <c r="C35" s="63">
        <f t="shared" si="1"/>
        <v>0.03563636363636364</v>
      </c>
    </row>
    <row r="36" spans="1:3" ht="15">
      <c r="A36" s="45">
        <v>2012</v>
      </c>
      <c r="B36" s="45">
        <v>33</v>
      </c>
      <c r="C36" s="63">
        <f t="shared" si="1"/>
        <v>0.024</v>
      </c>
    </row>
    <row r="37" spans="1:3" ht="15">
      <c r="A37" s="44" t="s">
        <v>25</v>
      </c>
      <c r="B37" s="44">
        <f>B38-SUM(B23:B36)</f>
        <v>166</v>
      </c>
      <c r="C37" s="63">
        <f t="shared" si="1"/>
        <v>0.12072727272727272</v>
      </c>
    </row>
    <row r="38" spans="1:4" ht="15">
      <c r="A38" s="49" t="s">
        <v>28</v>
      </c>
      <c r="B38" s="52">
        <f>D17</f>
        <v>1375</v>
      </c>
      <c r="C38" s="50">
        <f>SUM(C23:C37)</f>
        <v>1.0000000000000002</v>
      </c>
      <c r="D38" s="55"/>
    </row>
    <row r="39" spans="1:3" ht="15">
      <c r="A39" s="95" t="s">
        <v>35</v>
      </c>
      <c r="B39" s="95"/>
      <c r="C39" s="95"/>
    </row>
    <row r="40" spans="1:3" ht="15">
      <c r="A40" s="96"/>
      <c r="B40" s="96"/>
      <c r="C40" s="96"/>
    </row>
  </sheetData>
  <sheetProtection/>
  <mergeCells count="19">
    <mergeCell ref="A20:C20"/>
    <mergeCell ref="A15:A16"/>
    <mergeCell ref="B15:C16"/>
    <mergeCell ref="D15:D16"/>
    <mergeCell ref="F15:F16"/>
    <mergeCell ref="A39:C40"/>
    <mergeCell ref="H15:H16"/>
    <mergeCell ref="C6:C7"/>
    <mergeCell ref="A8:A9"/>
    <mergeCell ref="B8:C9"/>
    <mergeCell ref="D8:D9"/>
    <mergeCell ref="F8:F9"/>
    <mergeCell ref="H8:H9"/>
    <mergeCell ref="A2:H2"/>
    <mergeCell ref="A4:B5"/>
    <mergeCell ref="C4:C5"/>
    <mergeCell ref="D4:E4"/>
    <mergeCell ref="F4:G4"/>
    <mergeCell ref="H4:H5"/>
  </mergeCells>
  <conditionalFormatting sqref="H6:H8 H10:H15 C23:C37">
    <cfRule type="cellIs" priority="5" dxfId="12" operator="lessThan">
      <formula>0</formula>
    </cfRule>
  </conditionalFormatting>
  <conditionalFormatting sqref="H17">
    <cfRule type="cellIs" priority="4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Marek_Wolfigiel</cp:lastModifiedBy>
  <cp:lastPrinted>2016-07-29T11:01:19Z</cp:lastPrinted>
  <dcterms:created xsi:type="dcterms:W3CDTF">2012-03-22T10:49:24Z</dcterms:created>
  <dcterms:modified xsi:type="dcterms:W3CDTF">2019-06-21T08:29:12Z</dcterms:modified>
  <cp:category/>
  <cp:version/>
  <cp:contentType/>
  <cp:contentStatus/>
</cp:coreProperties>
</file>