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560" activeTab="3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<sst xmlns="http://schemas.openxmlformats.org/spreadsheetml/2006/main" count="103" uniqueCount="50">
  <si>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</si>
  <si>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</si>
  <si>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</si>
  <si>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</si>
  <si>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</si>
  <si>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</si>
  <si>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</si>
  <si>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</si>
  <si>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</si>
  <si>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</si>
  <si>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</si>
  <si>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</si>
  <si>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</si>
  <si>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</si>
  <si>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</si>
  <si>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</si>
  <si>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</si>
  <si>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</si>
  <si>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</si>
  <si>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</si>
  <si>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</si>
  <si>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</si>
  <si>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</si>
  <si>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</si>
  <si>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</si>
  <si>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</si>
  <si>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</si>
  <si>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</si>
  <si>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</si>
  <si>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</si>
  <si>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</si>
  <si>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</si>
  <si>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</si>
  <si>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</si>
  <si>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</si>
  <si>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</si>
  <si>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</si>
  <si>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</si>
  <si>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KAROSA</t>
  </si>
  <si>
    <t>IVECO</t>
  </si>
  <si>
    <t>SCANIA</t>
  </si>
  <si>
    <t>MERCEDES-BENZ*</t>
  </si>
  <si>
    <t>Pierwsze rejestracje NOWYCH autobusów w Polsce 
styczeń  - listopad 2018 rok</t>
  </si>
  <si>
    <t>1 - 11.2018</t>
  </si>
  <si>
    <t>1 - 11.2017</t>
  </si>
  <si>
    <t>Pierwsze rejestracje NOWYCH autobusów w Polsce
styczeń - listopad 2018 rok
według segmentów</t>
  </si>
  <si>
    <t>Pierwsze rejestracje UŻYWANYCH autobusów w Polsce
styczeń - listopad 2018 rok
według segmentów</t>
  </si>
  <si>
    <t>RENAULT</t>
  </si>
  <si>
    <t>Pierwsze rejestracje UŻYWANYCH autobusów w Polsce, 
styczeń - listopad 2018 rok</t>
  </si>
  <si>
    <t>Pierwsze rejestracje używanych autobusów, 
według roku produkcji; styczeń - listopad 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</si>
</sst>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42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43</v>
      </c>
      <c r="D4" s="72"/>
      <c r="E4" s="71" t="s">
        <v>44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41</v>
      </c>
      <c r="C6" s="7">
        <v>1062</v>
      </c>
      <c r="D6" s="4">
        <f aca="true" t="shared" si="0" ref="D6:D14">C6/$C$15</f>
        <v>0.42142857142857143</v>
      </c>
      <c r="E6" s="10">
        <v>895</v>
      </c>
      <c r="F6" s="4">
        <f aca="true" t="shared" si="1" ref="F6:F14">E6/$E$15</f>
        <v>0.46181630546955627</v>
      </c>
      <c r="G6" s="16">
        <f>C6/E6-1</f>
        <v>0.1865921787709497</v>
      </c>
      <c r="H6" s="57"/>
      <c r="I6" s="57"/>
    </row>
    <row r="7" spans="1:9" ht="15">
      <c r="A7" s="3">
        <v>2</v>
      </c>
      <c r="B7" s="6" t="s">
        <v>30</v>
      </c>
      <c r="C7" s="7">
        <v>386</v>
      </c>
      <c r="D7" s="4">
        <f t="shared" si="0"/>
        <v>0.15317460317460319</v>
      </c>
      <c r="E7" s="10">
        <v>372</v>
      </c>
      <c r="F7" s="4">
        <f t="shared" si="1"/>
        <v>0.19195046439628483</v>
      </c>
      <c r="G7" s="16">
        <f>C7/E7-1</f>
        <v>0.037634408602150504</v>
      </c>
      <c r="H7" s="57"/>
      <c r="I7" s="57"/>
    </row>
    <row r="8" spans="1:9" ht="15">
      <c r="A8" s="3">
        <v>3</v>
      </c>
      <c r="B8" s="6" t="s">
        <v>36</v>
      </c>
      <c r="C8" s="8">
        <v>237</v>
      </c>
      <c r="D8" s="4">
        <f t="shared" si="0"/>
        <v>0.09404761904761905</v>
      </c>
      <c r="E8" s="11">
        <v>87</v>
      </c>
      <c r="F8" s="4">
        <f t="shared" si="1"/>
        <v>0.04489164086687306</v>
      </c>
      <c r="G8" s="16">
        <f>IF(E8=0," ",C8/E8-1)</f>
        <v>1.7241379310344827</v>
      </c>
      <c r="H8" s="57"/>
      <c r="I8" s="57"/>
    </row>
    <row r="9" spans="1:9" ht="15">
      <c r="A9" s="3">
        <v>4</v>
      </c>
      <c r="B9" s="40" t="s">
        <v>31</v>
      </c>
      <c r="C9" s="8">
        <v>180</v>
      </c>
      <c r="D9" s="4">
        <f t="shared" si="0"/>
        <v>0.07142857142857142</v>
      </c>
      <c r="E9" s="10">
        <v>164</v>
      </c>
      <c r="F9" s="4">
        <f t="shared" si="1"/>
        <v>0.0846233230134159</v>
      </c>
      <c r="G9" s="16">
        <f>C9/E9-1</f>
        <v>0.09756097560975618</v>
      </c>
      <c r="H9" s="57"/>
      <c r="I9" s="57"/>
    </row>
    <row r="10" spans="1:9" ht="15">
      <c r="A10" s="3">
        <v>5</v>
      </c>
      <c r="B10" s="38" t="s">
        <v>39</v>
      </c>
      <c r="C10" s="8">
        <v>129</v>
      </c>
      <c r="D10" s="4">
        <f t="shared" si="0"/>
        <v>0.05119047619047619</v>
      </c>
      <c r="E10" s="10">
        <v>56</v>
      </c>
      <c r="F10" s="4">
        <f t="shared" si="1"/>
        <v>0.02889576883384933</v>
      </c>
      <c r="G10" s="16">
        <f>C10/E10-1</f>
        <v>1.3035714285714284</v>
      </c>
      <c r="I10" s="57"/>
    </row>
    <row r="11" spans="1:9" ht="15">
      <c r="A11" s="39">
        <v>6</v>
      </c>
      <c r="B11" s="6" t="s">
        <v>40</v>
      </c>
      <c r="C11" s="8">
        <v>97</v>
      </c>
      <c r="D11" s="4">
        <f t="shared" si="0"/>
        <v>0.038492063492063494</v>
      </c>
      <c r="E11" s="10">
        <v>63</v>
      </c>
      <c r="F11" s="4">
        <f t="shared" si="1"/>
        <v>0.032507739938080496</v>
      </c>
      <c r="G11" s="16">
        <f>IF(E11=0,"",C11/E11-1)</f>
        <v>0.5396825396825398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429</v>
      </c>
      <c r="D14" s="4">
        <f t="shared" si="0"/>
        <v>0.17023809523809524</v>
      </c>
      <c r="E14" s="8">
        <f>E15-SUM(E6:E13)</f>
        <v>301</v>
      </c>
      <c r="F14" s="4">
        <f t="shared" si="1"/>
        <v>0.15531475748194015</v>
      </c>
      <c r="G14" s="16">
        <f>C14/E14-1</f>
        <v>0.42524916943521585</v>
      </c>
      <c r="I14" s="57"/>
    </row>
    <row r="15" spans="1:7" ht="15">
      <c r="A15" s="12"/>
      <c r="B15" s="19" t="s">
        <v>35</v>
      </c>
      <c r="C15" s="20">
        <v>2520</v>
      </c>
      <c r="D15" s="22">
        <v>1</v>
      </c>
      <c r="E15" s="21">
        <v>1938</v>
      </c>
      <c r="F15" s="23">
        <v>1</v>
      </c>
      <c r="G15" s="54">
        <f>C15/E15-1</f>
        <v>0.30030959752321973</v>
      </c>
    </row>
    <row r="16" ht="15">
      <c r="A16" s="37" t="s">
        <v>24</v>
      </c>
    </row>
    <row r="17" ht="15">
      <c r="A17" s="37" t="s">
        <v>34</v>
      </c>
    </row>
    <row r="18" ht="15">
      <c r="A18" s="33" t="s">
        <v>37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45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43</v>
      </c>
      <c r="E4" s="72"/>
      <c r="F4" s="71" t="s">
        <v>44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19</v>
      </c>
      <c r="E6" s="4">
        <f>IF(D6=0,"",D6/$D$8)</f>
        <v>0.018536585365853658</v>
      </c>
      <c r="F6" s="10">
        <v>4</v>
      </c>
      <c r="G6" s="4">
        <f>IF(F6=0,"",F6/$F$8)</f>
        <v>0.004210526315789474</v>
      </c>
      <c r="H6" s="16">
        <f>IF(F6=0,"",D6/F6-1)</f>
        <v>3.75</v>
      </c>
    </row>
    <row r="7" spans="1:9" ht="15">
      <c r="A7" s="35"/>
      <c r="B7" s="6" t="s">
        <v>14</v>
      </c>
      <c r="C7" s="76"/>
      <c r="D7" s="7">
        <v>1006</v>
      </c>
      <c r="E7" s="59">
        <f>+D7/$D$8</f>
        <v>0.9814634146341463</v>
      </c>
      <c r="F7" s="10">
        <v>946</v>
      </c>
      <c r="G7" s="59">
        <f>+F7/$F$8</f>
        <v>0.9957894736842106</v>
      </c>
      <c r="H7" s="16">
        <f>D7/F7-1</f>
        <v>0.06342494714587743</v>
      </c>
      <c r="I7" s="56"/>
    </row>
    <row r="8" spans="1:9" ht="15">
      <c r="A8" s="86" t="s">
        <v>12</v>
      </c>
      <c r="B8" s="78" t="s">
        <v>6</v>
      </c>
      <c r="C8" s="79"/>
      <c r="D8" s="82">
        <f>SUM(D6:D7)</f>
        <v>1025</v>
      </c>
      <c r="E8" s="61">
        <f>SUM(E6:E7)</f>
        <v>1</v>
      </c>
      <c r="F8" s="88">
        <f>SUM(F6:F7)</f>
        <v>950</v>
      </c>
      <c r="G8" s="61">
        <f>SUM(G6:G7)</f>
        <v>1</v>
      </c>
      <c r="H8" s="84">
        <f>D8/F8-1</f>
        <v>0.07894736842105265</v>
      </c>
      <c r="I8" s="58"/>
    </row>
    <row r="9" spans="1:9" ht="15">
      <c r="A9" s="77"/>
      <c r="B9" s="80"/>
      <c r="C9" s="81"/>
      <c r="D9" s="83"/>
      <c r="E9" s="60">
        <f>+D8/D17</f>
        <v>0.40674603174603174</v>
      </c>
      <c r="F9" s="89"/>
      <c r="G9" s="60">
        <f>+F8/F17</f>
        <v>0.49019607843137253</v>
      </c>
      <c r="H9" s="85"/>
      <c r="I9" s="58"/>
    </row>
    <row r="10" spans="1:9" ht="15">
      <c r="A10" s="35"/>
      <c r="B10" s="6" t="s">
        <v>14</v>
      </c>
      <c r="C10" s="24" t="s">
        <v>18</v>
      </c>
      <c r="D10" s="8">
        <v>1056</v>
      </c>
      <c r="E10" s="59">
        <f>D10/$D$15</f>
        <v>0.7063545150501672</v>
      </c>
      <c r="F10" s="10">
        <v>563</v>
      </c>
      <c r="G10" s="59">
        <f>F10/$F$15</f>
        <v>0.569838056680162</v>
      </c>
      <c r="H10" s="16">
        <f>D10/F10-1</f>
        <v>0.8756660746003553</v>
      </c>
      <c r="I10" s="58"/>
    </row>
    <row r="11" spans="1:9" ht="15">
      <c r="A11" s="35"/>
      <c r="B11" s="6"/>
      <c r="C11" s="24" t="s">
        <v>19</v>
      </c>
      <c r="D11" s="8">
        <v>56</v>
      </c>
      <c r="E11" s="59">
        <f>D11/$D$15</f>
        <v>0.03745819397993311</v>
      </c>
      <c r="F11" s="11">
        <v>55</v>
      </c>
      <c r="G11" s="59">
        <f>F11/$F$15</f>
        <v>0.05566801619433198</v>
      </c>
      <c r="H11" s="16">
        <f>D11/F11-1</f>
        <v>0.018181818181818077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364</v>
      </c>
      <c r="E13" s="59">
        <f>D13/$D$15</f>
        <v>0.24347826086956523</v>
      </c>
      <c r="F13" s="10">
        <v>369</v>
      </c>
      <c r="G13" s="59">
        <f>F13/$F$15</f>
        <v>0.3734817813765182</v>
      </c>
      <c r="H13" s="16">
        <f>D13/F13-1</f>
        <v>-0.013550135501354976</v>
      </c>
      <c r="I13" s="58"/>
    </row>
    <row r="14" spans="1:9" ht="15">
      <c r="A14" s="36"/>
      <c r="B14" s="24"/>
      <c r="C14" s="24" t="s">
        <v>23</v>
      </c>
      <c r="D14" s="8">
        <v>19</v>
      </c>
      <c r="E14" s="59">
        <f>IF(D14=0,"",D14/$D$15)</f>
        <v>0.012709030100334449</v>
      </c>
      <c r="F14" s="10">
        <v>1</v>
      </c>
      <c r="G14" s="59">
        <f>IF(F14=0,"",F14/$F$15)</f>
        <v>0.0010121457489878543</v>
      </c>
      <c r="H14" s="16">
        <f>IF(F14=0,"",D14/F14-1)</f>
        <v>18</v>
      </c>
      <c r="I14" s="58"/>
    </row>
    <row r="15" spans="1:9" ht="15">
      <c r="A15" s="76" t="s">
        <v>15</v>
      </c>
      <c r="B15" s="78" t="s">
        <v>6</v>
      </c>
      <c r="C15" s="79"/>
      <c r="D15" s="82">
        <f>SUM(D10:D14)</f>
        <v>1495</v>
      </c>
      <c r="E15" s="61">
        <f>SUM(E10:E14)</f>
        <v>1</v>
      </c>
      <c r="F15" s="82">
        <f>SUM(F10:F14)</f>
        <v>988</v>
      </c>
      <c r="G15" s="61">
        <f>SUM(G10:G14)</f>
        <v>1</v>
      </c>
      <c r="H15" s="84">
        <f>D15/F15-1</f>
        <v>0.513157894736842</v>
      </c>
      <c r="I15" s="58"/>
    </row>
    <row r="16" spans="1:9" ht="15">
      <c r="A16" s="77"/>
      <c r="B16" s="80"/>
      <c r="C16" s="81"/>
      <c r="D16" s="83"/>
      <c r="E16" s="60">
        <f>+D15/D17</f>
        <v>0.5932539682539683</v>
      </c>
      <c r="F16" s="83"/>
      <c r="G16" s="60">
        <f>F15/F17</f>
        <v>0.5098039215686274</v>
      </c>
      <c r="H16" s="85"/>
      <c r="I16" s="58"/>
    </row>
    <row r="17" spans="1:9" ht="15">
      <c r="A17" s="27"/>
      <c r="B17" s="19" t="s">
        <v>32</v>
      </c>
      <c r="C17" s="28"/>
      <c r="D17" s="21">
        <f>+D15+D8</f>
        <v>2520</v>
      </c>
      <c r="E17" s="22">
        <v>1</v>
      </c>
      <c r="F17" s="21">
        <f>+F8+F15</f>
        <v>1938</v>
      </c>
      <c r="G17" s="22">
        <v>1</v>
      </c>
      <c r="H17" s="54">
        <f>D17/F17-1</f>
        <v>0.30030959752321973</v>
      </c>
      <c r="I17" s="58"/>
    </row>
    <row r="18" ht="15">
      <c r="A18" s="33" t="s">
        <v>37</v>
      </c>
    </row>
    <row r="19" ht="15">
      <c r="A19" s="33" t="s">
        <v>33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48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43</v>
      </c>
      <c r="D4" s="72"/>
      <c r="E4" s="71" t="s">
        <v>44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858</v>
      </c>
      <c r="D6" s="59">
        <f aca="true" t="shared" si="0" ref="D6:D13">C6/$C$14</f>
        <v>0.29233390119250424</v>
      </c>
      <c r="E6" s="10">
        <v>891</v>
      </c>
      <c r="F6" s="59">
        <f aca="true" t="shared" si="1" ref="F6:F13">E6/$E$14</f>
        <v>0.28900421667207266</v>
      </c>
      <c r="G6" s="15">
        <f aca="true" t="shared" si="2" ref="G6:G11">C6/E6-1</f>
        <v>-0.03703703703703709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363</v>
      </c>
      <c r="D7" s="59">
        <f t="shared" si="0"/>
        <v>0.12367972742759796</v>
      </c>
      <c r="E7" s="10">
        <v>308</v>
      </c>
      <c r="F7" s="62">
        <f t="shared" si="1"/>
        <v>0.0999026921829387</v>
      </c>
      <c r="G7" s="16">
        <f t="shared" si="2"/>
        <v>0.1785714285714286</v>
      </c>
      <c r="I7" s="65"/>
      <c r="J7" s="65"/>
      <c r="K7" s="64"/>
    </row>
    <row r="8" spans="1:11" ht="15">
      <c r="A8" s="29">
        <v>3</v>
      </c>
      <c r="B8" s="6" t="s">
        <v>2</v>
      </c>
      <c r="C8" s="8">
        <v>312</v>
      </c>
      <c r="D8" s="59">
        <f t="shared" si="0"/>
        <v>0.10630323679727427</v>
      </c>
      <c r="E8" s="11">
        <v>344</v>
      </c>
      <c r="F8" s="62">
        <f t="shared" si="1"/>
        <v>0.11157963023029517</v>
      </c>
      <c r="G8" s="16">
        <f t="shared" si="2"/>
        <v>-0.09302325581395354</v>
      </c>
      <c r="I8" s="65"/>
      <c r="J8" s="65"/>
      <c r="K8" s="64"/>
    </row>
    <row r="9" spans="1:11" ht="15">
      <c r="A9" s="29">
        <v>4</v>
      </c>
      <c r="B9" s="40" t="s">
        <v>36</v>
      </c>
      <c r="C9" s="8">
        <v>229</v>
      </c>
      <c r="D9" s="59">
        <f t="shared" si="0"/>
        <v>0.07802385008517887</v>
      </c>
      <c r="E9" s="10">
        <v>221</v>
      </c>
      <c r="F9" s="62">
        <f t="shared" si="1"/>
        <v>0.07168342523516055</v>
      </c>
      <c r="G9" s="16">
        <f t="shared" si="2"/>
        <v>0.03619909502262453</v>
      </c>
      <c r="I9" s="65"/>
      <c r="J9" s="65"/>
      <c r="K9" s="64"/>
    </row>
    <row r="10" spans="1:11" ht="15">
      <c r="A10" s="29">
        <v>5</v>
      </c>
      <c r="B10" s="40" t="s">
        <v>38</v>
      </c>
      <c r="C10" s="8">
        <v>136</v>
      </c>
      <c r="D10" s="59">
        <f>C10/$C$14</f>
        <v>0.04633730834752981</v>
      </c>
      <c r="E10" s="10">
        <v>138</v>
      </c>
      <c r="F10" s="62">
        <f>E10/$E$14</f>
        <v>0.0447615958481998</v>
      </c>
      <c r="G10" s="16">
        <f>C10/E10-1</f>
        <v>-0.01449275362318836</v>
      </c>
      <c r="I10" s="65"/>
      <c r="J10" s="65"/>
      <c r="K10" s="64"/>
    </row>
    <row r="11" spans="1:11" ht="15">
      <c r="A11" s="66">
        <v>6</v>
      </c>
      <c r="B11" s="40" t="s">
        <v>47</v>
      </c>
      <c r="C11" s="8">
        <v>133</v>
      </c>
      <c r="D11" s="59">
        <f t="shared" si="0"/>
        <v>0.04531516183986371</v>
      </c>
      <c r="E11" s="10">
        <v>171</v>
      </c>
      <c r="F11" s="62">
        <f t="shared" si="1"/>
        <v>0.055465455724943234</v>
      </c>
      <c r="G11" s="16">
        <f t="shared" si="2"/>
        <v>-0.2222222222222222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904</v>
      </c>
      <c r="D13" s="59">
        <f t="shared" si="0"/>
        <v>0.3080068143100511</v>
      </c>
      <c r="E13" s="8">
        <f>E14-SUM(E6:E12)</f>
        <v>1010</v>
      </c>
      <c r="F13" s="62">
        <f t="shared" si="1"/>
        <v>0.3276029841063899</v>
      </c>
      <c r="G13" s="17">
        <f>C13/E13-1</f>
        <v>-0.10495049504950493</v>
      </c>
      <c r="I13" s="65"/>
      <c r="J13" s="65"/>
      <c r="K13" s="64"/>
    </row>
    <row r="14" spans="1:11" ht="15">
      <c r="A14" s="12"/>
      <c r="B14" s="19" t="s">
        <v>6</v>
      </c>
      <c r="C14" s="20">
        <v>2935</v>
      </c>
      <c r="D14" s="23">
        <v>1</v>
      </c>
      <c r="E14" s="21">
        <v>3083</v>
      </c>
      <c r="F14" s="23">
        <v>1</v>
      </c>
      <c r="G14" s="54">
        <f>C14/E14-1</f>
        <v>-0.04800518975024326</v>
      </c>
      <c r="I14" s="65"/>
      <c r="J14" s="65"/>
      <c r="K14" s="64"/>
    </row>
    <row r="15" spans="1:9" ht="15">
      <c r="A15" s="33" t="s">
        <v>37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D8" sqref="D8:D9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43</v>
      </c>
      <c r="E4" s="72"/>
      <c r="F4" s="71" t="s">
        <v>44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33</v>
      </c>
      <c r="E6" s="59">
        <f>+D6/$D$8</f>
        <v>0.05124223602484472</v>
      </c>
      <c r="F6" s="7">
        <v>34</v>
      </c>
      <c r="G6" s="59">
        <f>+F6/$F$8</f>
        <v>0.05128205128205128</v>
      </c>
      <c r="H6" s="15">
        <f>D6/F6-1</f>
        <v>-0.02941176470588236</v>
      </c>
    </row>
    <row r="7" spans="1:8" ht="15">
      <c r="A7" s="29"/>
      <c r="B7" s="6" t="s">
        <v>14</v>
      </c>
      <c r="C7" s="76"/>
      <c r="D7" s="7">
        <v>611</v>
      </c>
      <c r="E7" s="59">
        <f>+D7/$D$8</f>
        <v>0.9487577639751553</v>
      </c>
      <c r="F7" s="7">
        <v>629</v>
      </c>
      <c r="G7" s="59">
        <f>+F7/$F$8</f>
        <v>0.9487179487179487</v>
      </c>
      <c r="H7" s="16">
        <f aca="true" t="shared" si="0" ref="H7:H17">D7/F7-1</f>
        <v>-0.02861685214626386</v>
      </c>
    </row>
    <row r="8" spans="1:8" ht="15">
      <c r="A8" s="86" t="s">
        <v>12</v>
      </c>
      <c r="B8" s="78" t="s">
        <v>6</v>
      </c>
      <c r="C8" s="79"/>
      <c r="D8" s="82">
        <f>SUM(D6:D7)</f>
        <v>644</v>
      </c>
      <c r="E8" s="31">
        <f>SUM(E6:E7)</f>
        <v>1</v>
      </c>
      <c r="F8" s="88">
        <f>SUM(F6:F7)</f>
        <v>663</v>
      </c>
      <c r="G8" s="31">
        <f>SUM(G6:G7)</f>
        <v>1</v>
      </c>
      <c r="H8" s="84">
        <f>D8/F8-1</f>
        <v>-0.02865761689291102</v>
      </c>
    </row>
    <row r="9" spans="1:8" ht="15">
      <c r="A9" s="77"/>
      <c r="B9" s="80"/>
      <c r="C9" s="81"/>
      <c r="D9" s="83"/>
      <c r="E9" s="60">
        <f>+D8/D17</f>
        <v>0.21964529331514324</v>
      </c>
      <c r="F9" s="89"/>
      <c r="G9" s="60">
        <f>+F8/F17</f>
        <v>0.21505027570548169</v>
      </c>
      <c r="H9" s="85"/>
    </row>
    <row r="10" spans="1:8" ht="15">
      <c r="A10" s="29"/>
      <c r="B10" s="24" t="s">
        <v>14</v>
      </c>
      <c r="C10" s="5" t="s">
        <v>18</v>
      </c>
      <c r="D10" s="8">
        <v>348</v>
      </c>
      <c r="E10" s="59">
        <f>D10/$D$15</f>
        <v>0.1520979020979021</v>
      </c>
      <c r="F10" s="10">
        <v>354</v>
      </c>
      <c r="G10" s="59">
        <f>F10/$F$15</f>
        <v>0.14628099173553719</v>
      </c>
      <c r="H10" s="16">
        <f t="shared" si="0"/>
        <v>-0.016949152542372836</v>
      </c>
    </row>
    <row r="11" spans="1:8" ht="15">
      <c r="A11" s="29"/>
      <c r="B11" s="24"/>
      <c r="C11" s="6" t="s">
        <v>19</v>
      </c>
      <c r="D11" s="8">
        <v>863</v>
      </c>
      <c r="E11" s="59">
        <f>D11/$D$15</f>
        <v>0.3771853146853147</v>
      </c>
      <c r="F11" s="11">
        <v>995</v>
      </c>
      <c r="G11" s="59">
        <f>F11/$F$15</f>
        <v>0.41115702479338845</v>
      </c>
      <c r="H11" s="16">
        <f t="shared" si="0"/>
        <v>-0.13266331658291453</v>
      </c>
    </row>
    <row r="12" spans="1:8" ht="15">
      <c r="A12" s="29"/>
      <c r="B12" s="24"/>
      <c r="C12" s="6" t="s">
        <v>20</v>
      </c>
      <c r="D12" s="8">
        <v>5</v>
      </c>
      <c r="E12" s="59">
        <f>D12/$D$15</f>
        <v>0.0021853146853146855</v>
      </c>
      <c r="F12" s="10">
        <v>10</v>
      </c>
      <c r="G12" s="59">
        <f>F12/$F$15</f>
        <v>0.004132231404958678</v>
      </c>
      <c r="H12" s="16">
        <f>IF(F12=0," ",D12/F12-1)</f>
        <v>-0.5</v>
      </c>
    </row>
    <row r="13" spans="1:8" ht="15">
      <c r="A13" s="29"/>
      <c r="B13" s="24"/>
      <c r="C13" s="6" t="s">
        <v>21</v>
      </c>
      <c r="D13" s="8">
        <v>897</v>
      </c>
      <c r="E13" s="59">
        <f>D13/$D$15</f>
        <v>0.39204545454545453</v>
      </c>
      <c r="F13" s="10">
        <v>908</v>
      </c>
      <c r="G13" s="59">
        <f>F13/$F$15</f>
        <v>0.3752066115702479</v>
      </c>
      <c r="H13" s="16">
        <f t="shared" si="0"/>
        <v>-0.01211453744493396</v>
      </c>
    </row>
    <row r="14" spans="1:8" ht="15">
      <c r="A14" s="32"/>
      <c r="B14" s="24"/>
      <c r="C14" s="9" t="s">
        <v>22</v>
      </c>
      <c r="D14" s="8">
        <v>175</v>
      </c>
      <c r="E14" s="59">
        <f>D14/$D$15</f>
        <v>0.07648601398601398</v>
      </c>
      <c r="F14" s="10">
        <v>153</v>
      </c>
      <c r="G14" s="59">
        <f>F14/$F$15</f>
        <v>0.06322314049586777</v>
      </c>
      <c r="H14" s="16">
        <f t="shared" si="0"/>
        <v>0.14379084967320255</v>
      </c>
    </row>
    <row r="15" spans="1:8" ht="15">
      <c r="A15" s="76" t="s">
        <v>15</v>
      </c>
      <c r="B15" s="78" t="s">
        <v>6</v>
      </c>
      <c r="C15" s="79"/>
      <c r="D15" s="82">
        <f>SUM(D10:D14)</f>
        <v>2288</v>
      </c>
      <c r="E15" s="31">
        <f>SUM(E10:E14)</f>
        <v>1</v>
      </c>
      <c r="F15" s="82">
        <f>SUM(F10:F14)</f>
        <v>2420</v>
      </c>
      <c r="G15" s="31">
        <f>SUM(G10:G14)</f>
        <v>1</v>
      </c>
      <c r="H15" s="84">
        <f>D15/F15-1</f>
        <v>-0.054545454545454564</v>
      </c>
    </row>
    <row r="16" spans="1:8" ht="15">
      <c r="A16" s="77"/>
      <c r="B16" s="80"/>
      <c r="C16" s="81"/>
      <c r="D16" s="83"/>
      <c r="E16" s="60">
        <f>+D15/D17</f>
        <v>0.7803547066848567</v>
      </c>
      <c r="F16" s="83"/>
      <c r="G16" s="60">
        <f>F15/F17</f>
        <v>0.7849497242945184</v>
      </c>
      <c r="H16" s="85"/>
    </row>
    <row r="17" spans="1:8" ht="15">
      <c r="A17" s="27"/>
      <c r="B17" s="19" t="s">
        <v>6</v>
      </c>
      <c r="C17" s="28"/>
      <c r="D17" s="21">
        <f>+D15+D8</f>
        <v>2932</v>
      </c>
      <c r="E17" s="22">
        <f>E9+E16</f>
        <v>1</v>
      </c>
      <c r="F17" s="21">
        <f>+F15+F8</f>
        <v>3083</v>
      </c>
      <c r="G17" s="22">
        <f>G9+G16</f>
        <v>1</v>
      </c>
      <c r="H17" s="18">
        <f t="shared" si="0"/>
        <v>-0.048978267920856355</v>
      </c>
    </row>
    <row r="18" ht="15">
      <c r="A18" s="33" t="s">
        <v>37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2002</v>
      </c>
      <c r="B23" s="45">
        <v>304</v>
      </c>
      <c r="C23" s="63">
        <f aca="true" t="shared" si="1" ref="C23:C37">B23/$B$38</f>
        <v>0.10368349249658936</v>
      </c>
    </row>
    <row r="24" spans="1:3" ht="15">
      <c r="A24" s="45">
        <v>2005</v>
      </c>
      <c r="B24" s="45">
        <v>261</v>
      </c>
      <c r="C24" s="63">
        <f t="shared" si="1"/>
        <v>0.08901773533424284</v>
      </c>
    </row>
    <row r="25" spans="1:3" ht="15">
      <c r="A25" s="45">
        <v>2006</v>
      </c>
      <c r="B25" s="45">
        <v>260</v>
      </c>
      <c r="C25" s="63">
        <f t="shared" si="1"/>
        <v>0.08867667121418826</v>
      </c>
    </row>
    <row r="26" spans="1:3" ht="15">
      <c r="A26" s="45">
        <v>2003</v>
      </c>
      <c r="B26" s="45">
        <v>227</v>
      </c>
      <c r="C26" s="63">
        <f t="shared" si="1"/>
        <v>0.07742155525238745</v>
      </c>
    </row>
    <row r="27" spans="1:3" ht="15">
      <c r="A27" s="45">
        <v>2004</v>
      </c>
      <c r="B27" s="45">
        <v>226</v>
      </c>
      <c r="C27" s="63">
        <f t="shared" si="1"/>
        <v>0.07708049113233288</v>
      </c>
    </row>
    <row r="28" spans="1:3" ht="15">
      <c r="A28" s="45">
        <v>2001</v>
      </c>
      <c r="B28" s="45">
        <v>215</v>
      </c>
      <c r="C28" s="63">
        <f t="shared" si="1"/>
        <v>0.0733287858117326</v>
      </c>
    </row>
    <row r="29" spans="1:3" ht="15">
      <c r="A29" s="45">
        <v>2007</v>
      </c>
      <c r="B29" s="45">
        <v>208</v>
      </c>
      <c r="C29" s="63">
        <f t="shared" si="1"/>
        <v>0.07094133697135062</v>
      </c>
    </row>
    <row r="30" spans="1:3" ht="15">
      <c r="A30" s="45">
        <v>2000</v>
      </c>
      <c r="B30" s="45">
        <v>203</v>
      </c>
      <c r="C30" s="63">
        <f t="shared" si="1"/>
        <v>0.06923601637107776</v>
      </c>
    </row>
    <row r="31" spans="1:3" ht="15">
      <c r="A31" s="45">
        <v>2008</v>
      </c>
      <c r="B31" s="45">
        <v>160</v>
      </c>
      <c r="C31" s="63">
        <f t="shared" si="1"/>
        <v>0.054570259208731244</v>
      </c>
    </row>
    <row r="32" spans="1:3" ht="15">
      <c r="A32" s="45">
        <v>2009</v>
      </c>
      <c r="B32" s="45">
        <v>148</v>
      </c>
      <c r="C32" s="63">
        <f t="shared" si="1"/>
        <v>0.0504774897680764</v>
      </c>
    </row>
    <row r="33" spans="1:3" ht="15">
      <c r="A33" s="45">
        <v>2010</v>
      </c>
      <c r="B33" s="45">
        <v>106</v>
      </c>
      <c r="C33" s="63">
        <f t="shared" si="1"/>
        <v>0.03615279672578445</v>
      </c>
    </row>
    <row r="34" spans="1:3" ht="15">
      <c r="A34" s="45">
        <v>1999</v>
      </c>
      <c r="B34" s="45">
        <v>87</v>
      </c>
      <c r="C34" s="63">
        <f t="shared" si="1"/>
        <v>0.029672578444747612</v>
      </c>
    </row>
    <row r="35" spans="1:3" ht="15">
      <c r="A35" s="45">
        <v>2011</v>
      </c>
      <c r="B35" s="45">
        <v>86</v>
      </c>
      <c r="C35" s="63">
        <f t="shared" si="1"/>
        <v>0.029331514324693043</v>
      </c>
    </row>
    <row r="36" spans="1:3" ht="15">
      <c r="A36" s="45">
        <v>2013</v>
      </c>
      <c r="B36" s="45">
        <v>84</v>
      </c>
      <c r="C36" s="63">
        <f t="shared" si="1"/>
        <v>0.0286493860845839</v>
      </c>
    </row>
    <row r="37" spans="1:3" ht="15">
      <c r="A37" s="44" t="s">
        <v>26</v>
      </c>
      <c r="B37" s="44">
        <f>B38-SUM(B23:B36)</f>
        <v>357</v>
      </c>
      <c r="C37" s="63">
        <f t="shared" si="1"/>
        <v>0.12175989085948158</v>
      </c>
    </row>
    <row r="38" spans="1:4" ht="15">
      <c r="A38" s="49" t="s">
        <v>29</v>
      </c>
      <c r="B38" s="52">
        <f>D17</f>
        <v>2932</v>
      </c>
      <c r="C38" s="50">
        <f>SUM(C23:C37)</f>
        <v>1</v>
      </c>
      <c r="D38" s="55"/>
    </row>
    <row r="39" spans="1:3" ht="15">
      <c r="A39" s="95" t="s">
        <v>37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2018-12-19T15:38:08Z</dcterms:modified>
  <cp:category/>
  <cp:version/>
  <cp:contentType/>
  <cp:contentStatus/>
</cp:coreProperties>
</file>