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<sst xmlns="http://schemas.openxmlformats.org/spreadsheetml/2006/main" count="103" uniqueCount="50">
  <si>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</si>
  <si>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</si>
  <si>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</si>
  <si>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</si>
  <si>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</si>
  <si>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</si>
  <si>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</si>
  <si>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</si>
  <si>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</si>
  <si>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</si>
  <si>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</si>
  <si>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</si>
  <si>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</si>
  <si>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</si>
  <si>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</si>
  <si>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</si>
  <si>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</si>
  <si>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</si>
  <si>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</si>
  <si>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</si>
  <si>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</si>
  <si>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</si>
  <si>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</si>
  <si>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</si>
  <si>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</si>
  <si>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</si>
  <si>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</si>
  <si>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</si>
  <si>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</si>
  <si>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</si>
  <si>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</si>
  <si>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</si>
  <si>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</si>
  <si>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</si>
  <si>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</si>
  <si>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</si>
  <si>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</si>
  <si>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</si>
  <si>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KAROSA</t>
  </si>
  <si>
    <t>IVECO</t>
  </si>
  <si>
    <t>VDL</t>
  </si>
  <si>
    <t>Pierwsze rejestracje NOWYCH autobusów w Polsce 
styczeń  - październik 2018 rok</t>
  </si>
  <si>
    <t>1 - 10.2018</t>
  </si>
  <si>
    <t>1 - 10.2017</t>
  </si>
  <si>
    <t>SCANIA</t>
  </si>
  <si>
    <t>MERCEDES-BENZ*</t>
  </si>
  <si>
    <t>Pierwsze rejestracje NOWYCH autobusów w Polsce
styczeń - październik 2018 rok
według segmentów</t>
  </si>
  <si>
    <t>Pierwsze rejestracje UŻYWANYCH autobusów w Polsce, 
styczeń - październik 2018 rok</t>
  </si>
  <si>
    <t>Pierwsze rejestracje UŻYWANYCH autobusów w Polsce
styczeń - październik 2018 rok
według segmentów</t>
  </si>
  <si>
    <t>Pierwsze rejestracje używanych autobusów, 
według roku produkcji; styczeń - październik 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</si>
</sst>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B27" sqref="B27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45</v>
      </c>
      <c r="C6" s="7">
        <v>1005</v>
      </c>
      <c r="D6" s="4">
        <f aca="true" t="shared" si="0" ref="D6:D14">C6/$C$15</f>
        <v>0.4247675401521555</v>
      </c>
      <c r="E6" s="10">
        <v>844</v>
      </c>
      <c r="F6" s="4">
        <f aca="true" t="shared" si="1" ref="F6:F14">E6/$E$15</f>
        <v>0.46195949644225504</v>
      </c>
      <c r="G6" s="16">
        <f>C6/E6-1</f>
        <v>0.19075829383886256</v>
      </c>
      <c r="H6" s="57"/>
      <c r="I6" s="57"/>
    </row>
    <row r="7" spans="1:9" ht="15">
      <c r="A7" s="3">
        <v>2</v>
      </c>
      <c r="B7" s="6" t="s">
        <v>30</v>
      </c>
      <c r="C7" s="7">
        <v>366</v>
      </c>
      <c r="D7" s="4">
        <f t="shared" si="0"/>
        <v>0.15469146238377007</v>
      </c>
      <c r="E7" s="10">
        <v>359</v>
      </c>
      <c r="F7" s="4">
        <f t="shared" si="1"/>
        <v>0.19649698960043788</v>
      </c>
      <c r="G7" s="16">
        <f>C7/E7-1</f>
        <v>0.01949860724233976</v>
      </c>
      <c r="H7" s="57"/>
      <c r="I7" s="57"/>
    </row>
    <row r="8" spans="1:9" ht="15">
      <c r="A8" s="3">
        <v>3</v>
      </c>
      <c r="B8" s="6" t="s">
        <v>36</v>
      </c>
      <c r="C8" s="8">
        <v>231</v>
      </c>
      <c r="D8" s="4">
        <f t="shared" si="0"/>
        <v>0.09763313609467456</v>
      </c>
      <c r="E8" s="11">
        <v>86</v>
      </c>
      <c r="F8" s="4">
        <f t="shared" si="1"/>
        <v>0.04707170224411604</v>
      </c>
      <c r="G8" s="16">
        <f>IF(E8=0," ",C8/E8-1)</f>
        <v>1.6860465116279069</v>
      </c>
      <c r="H8" s="57"/>
      <c r="I8" s="57"/>
    </row>
    <row r="9" spans="1:9" ht="15">
      <c r="A9" s="3">
        <v>4</v>
      </c>
      <c r="B9" s="40" t="s">
        <v>31</v>
      </c>
      <c r="C9" s="8">
        <v>168</v>
      </c>
      <c r="D9" s="4">
        <f t="shared" si="0"/>
        <v>0.07100591715976332</v>
      </c>
      <c r="E9" s="10">
        <v>155</v>
      </c>
      <c r="F9" s="4">
        <f t="shared" si="1"/>
        <v>0.08483853311439518</v>
      </c>
      <c r="G9" s="16">
        <f>C9/E9-1</f>
        <v>0.08387096774193559</v>
      </c>
      <c r="H9" s="57"/>
      <c r="I9" s="57"/>
    </row>
    <row r="10" spans="1:9" ht="15">
      <c r="A10" s="3">
        <v>5</v>
      </c>
      <c r="B10" s="38" t="s">
        <v>39</v>
      </c>
      <c r="C10" s="8">
        <v>114</v>
      </c>
      <c r="D10" s="4">
        <f t="shared" si="0"/>
        <v>0.04818258664412511</v>
      </c>
      <c r="E10" s="10">
        <v>37</v>
      </c>
      <c r="F10" s="4">
        <f t="shared" si="1"/>
        <v>0.020251778872468526</v>
      </c>
      <c r="G10" s="16">
        <f>C10/E10-1</f>
        <v>2.081081081081081</v>
      </c>
      <c r="I10" s="57"/>
    </row>
    <row r="11" spans="1:9" ht="15">
      <c r="A11" s="39">
        <v>6</v>
      </c>
      <c r="B11" s="6" t="s">
        <v>44</v>
      </c>
      <c r="C11" s="8">
        <v>92</v>
      </c>
      <c r="D11" s="4">
        <f t="shared" si="0"/>
        <v>0.03888419273034658</v>
      </c>
      <c r="E11" s="10">
        <v>48</v>
      </c>
      <c r="F11" s="4">
        <f t="shared" si="1"/>
        <v>0.026272577996715927</v>
      </c>
      <c r="G11" s="16">
        <f>IF(E11=0,"",C11/E11-1)</f>
        <v>0.9166666666666667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390</v>
      </c>
      <c r="D14" s="4">
        <f t="shared" si="0"/>
        <v>0.16483516483516483</v>
      </c>
      <c r="E14" s="8">
        <f>E15-SUM(E6:E13)</f>
        <v>298</v>
      </c>
      <c r="F14" s="4">
        <f t="shared" si="1"/>
        <v>0.1631089217296114</v>
      </c>
      <c r="G14" s="16">
        <f>C14/E14-1</f>
        <v>0.3087248322147651</v>
      </c>
      <c r="I14" s="57"/>
    </row>
    <row r="15" spans="1:7" ht="15">
      <c r="A15" s="12"/>
      <c r="B15" s="19" t="s">
        <v>35</v>
      </c>
      <c r="C15" s="20">
        <v>2366</v>
      </c>
      <c r="D15" s="22">
        <v>1</v>
      </c>
      <c r="E15" s="21">
        <v>1827</v>
      </c>
      <c r="F15" s="23">
        <v>1</v>
      </c>
      <c r="G15" s="54">
        <f>C15/E15-1</f>
        <v>0.29501915708812265</v>
      </c>
    </row>
    <row r="16" ht="15">
      <c r="A16" s="37" t="s">
        <v>24</v>
      </c>
    </row>
    <row r="17" ht="15">
      <c r="A17" s="37" t="s">
        <v>34</v>
      </c>
    </row>
    <row r="18" ht="15">
      <c r="A18" s="33" t="s">
        <v>37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18</v>
      </c>
      <c r="E6" s="4">
        <f>IF(D6=0,"",D6/$D$8)</f>
        <v>0.019027484143763214</v>
      </c>
      <c r="F6" s="10">
        <v>3</v>
      </c>
      <c r="G6" s="4">
        <f>IF(F6=0,"",F6/$F$8)</f>
        <v>0.003436426116838488</v>
      </c>
      <c r="H6" s="16">
        <f>IF(F6=0,"",D6/F6-1)</f>
        <v>5</v>
      </c>
    </row>
    <row r="7" spans="1:9" ht="15">
      <c r="A7" s="35"/>
      <c r="B7" s="6" t="s">
        <v>14</v>
      </c>
      <c r="C7" s="76"/>
      <c r="D7" s="7">
        <v>928</v>
      </c>
      <c r="E7" s="59">
        <f>+D7/$D$8</f>
        <v>0.9809725158562368</v>
      </c>
      <c r="F7" s="10">
        <v>870</v>
      </c>
      <c r="G7" s="59">
        <f>+F7/$F$8</f>
        <v>0.9965635738831615</v>
      </c>
      <c r="H7" s="16">
        <f>D7/F7-1</f>
        <v>0.06666666666666665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946</v>
      </c>
      <c r="E8" s="61">
        <f>SUM(E6:E7)</f>
        <v>1</v>
      </c>
      <c r="F8" s="88">
        <f>SUM(F6:F7)</f>
        <v>873</v>
      </c>
      <c r="G8" s="61">
        <f>SUM(G6:G7)</f>
        <v>1</v>
      </c>
      <c r="H8" s="84">
        <f>D8/F8-1</f>
        <v>0.08361970217640313</v>
      </c>
      <c r="I8" s="58"/>
    </row>
    <row r="9" spans="1:9" ht="15">
      <c r="A9" s="77"/>
      <c r="B9" s="80"/>
      <c r="C9" s="81"/>
      <c r="D9" s="83"/>
      <c r="E9" s="60">
        <f>+D8/D17</f>
        <v>0.39983093829247673</v>
      </c>
      <c r="F9" s="89"/>
      <c r="G9" s="60">
        <f>+F8/F17</f>
        <v>0.47783251231527096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993</v>
      </c>
      <c r="E10" s="59">
        <f>D10/$D$15</f>
        <v>0.6992957746478873</v>
      </c>
      <c r="F10" s="10">
        <v>538</v>
      </c>
      <c r="G10" s="59">
        <f>F10/$F$15</f>
        <v>0.5639412997903563</v>
      </c>
      <c r="H10" s="16">
        <f>D10/F10-1</f>
        <v>0.8457249070631969</v>
      </c>
      <c r="I10" s="58"/>
    </row>
    <row r="11" spans="1:9" ht="15">
      <c r="A11" s="35"/>
      <c r="B11" s="6"/>
      <c r="C11" s="24" t="s">
        <v>19</v>
      </c>
      <c r="D11" s="8">
        <v>51</v>
      </c>
      <c r="E11" s="59">
        <f>D11/$D$15</f>
        <v>0.03591549295774648</v>
      </c>
      <c r="F11" s="11">
        <v>51</v>
      </c>
      <c r="G11" s="59">
        <f>F11/$F$15</f>
        <v>0.05345911949685535</v>
      </c>
      <c r="H11" s="16">
        <f>D11/F11-1</f>
        <v>0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357</v>
      </c>
      <c r="E13" s="59">
        <f>D13/$D$15</f>
        <v>0.25140845070422535</v>
      </c>
      <c r="F13" s="10">
        <v>365</v>
      </c>
      <c r="G13" s="59">
        <f>F13/$F$15</f>
        <v>0.38259958071278827</v>
      </c>
      <c r="H13" s="16">
        <f>D13/F13-1</f>
        <v>-0.021917808219178103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0.013380281690140845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1420</v>
      </c>
      <c r="E15" s="61">
        <f>SUM(E10:E14)</f>
        <v>0.9999999999999999</v>
      </c>
      <c r="F15" s="82">
        <f>SUM(F10:F14)</f>
        <v>954</v>
      </c>
      <c r="G15" s="61">
        <f>SUM(G10:G14)</f>
        <v>1</v>
      </c>
      <c r="H15" s="84">
        <f>D15/F15-1</f>
        <v>0.4884696016771488</v>
      </c>
      <c r="I15" s="58"/>
    </row>
    <row r="16" spans="1:9" ht="15">
      <c r="A16" s="77"/>
      <c r="B16" s="80"/>
      <c r="C16" s="81"/>
      <c r="D16" s="83"/>
      <c r="E16" s="60">
        <f>+D15/D17</f>
        <v>0.6001690617075233</v>
      </c>
      <c r="F16" s="83"/>
      <c r="G16" s="60">
        <f>F15/F17</f>
        <v>0.5221674876847291</v>
      </c>
      <c r="H16" s="85"/>
      <c r="I16" s="58"/>
    </row>
    <row r="17" spans="1:9" ht="15">
      <c r="A17" s="27"/>
      <c r="B17" s="19" t="s">
        <v>32</v>
      </c>
      <c r="C17" s="28"/>
      <c r="D17" s="21">
        <f>+D15+D8</f>
        <v>2366</v>
      </c>
      <c r="E17" s="22">
        <v>1</v>
      </c>
      <c r="F17" s="21">
        <f>+F8+F15</f>
        <v>1827</v>
      </c>
      <c r="G17" s="22">
        <v>1</v>
      </c>
      <c r="H17" s="54">
        <f>D17/F17-1</f>
        <v>0.29501915708812265</v>
      </c>
      <c r="I17" s="58"/>
    </row>
    <row r="18" ht="15">
      <c r="A18" s="33" t="s">
        <v>37</v>
      </c>
    </row>
    <row r="19" ht="15">
      <c r="A19" s="33" t="s">
        <v>33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783</v>
      </c>
      <c r="D6" s="59">
        <f aca="true" t="shared" si="0" ref="D6:D13">C6/$C$14</f>
        <v>0.28903654485049834</v>
      </c>
      <c r="E6" s="10">
        <v>801</v>
      </c>
      <c r="F6" s="59">
        <f aca="true" t="shared" si="1" ref="F6:F13">E6/$E$14</f>
        <v>0.28374070138150903</v>
      </c>
      <c r="G6" s="15">
        <f aca="true" t="shared" si="2" ref="G6:G11">C6/E6-1</f>
        <v>-0.022471910112359605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335</v>
      </c>
      <c r="D7" s="59">
        <f t="shared" si="0"/>
        <v>0.12366186784791436</v>
      </c>
      <c r="E7" s="10">
        <v>291</v>
      </c>
      <c r="F7" s="62">
        <f t="shared" si="1"/>
        <v>0.1030818278427205</v>
      </c>
      <c r="G7" s="16">
        <f t="shared" si="2"/>
        <v>0.15120274914089338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293</v>
      </c>
      <c r="D8" s="59">
        <f t="shared" si="0"/>
        <v>0.10815799187892211</v>
      </c>
      <c r="E8" s="11">
        <v>325</v>
      </c>
      <c r="F8" s="62">
        <f t="shared" si="1"/>
        <v>0.11512575274530641</v>
      </c>
      <c r="G8" s="16">
        <f t="shared" si="2"/>
        <v>-0.09846153846153849</v>
      </c>
      <c r="I8" s="65"/>
      <c r="J8" s="65"/>
      <c r="K8" s="64"/>
    </row>
    <row r="9" spans="1:11" ht="15">
      <c r="A9" s="29">
        <v>4</v>
      </c>
      <c r="B9" s="40" t="s">
        <v>36</v>
      </c>
      <c r="C9" s="8">
        <v>220</v>
      </c>
      <c r="D9" s="59">
        <f t="shared" si="0"/>
        <v>0.0812107788851975</v>
      </c>
      <c r="E9" s="10">
        <v>196</v>
      </c>
      <c r="F9" s="62">
        <f t="shared" si="1"/>
        <v>0.06942968473255402</v>
      </c>
      <c r="G9" s="16">
        <f t="shared" si="2"/>
        <v>0.12244897959183665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144</v>
      </c>
      <c r="D10" s="59">
        <f>C10/$C$14</f>
        <v>0.053156146179401995</v>
      </c>
      <c r="E10" s="10">
        <v>189</v>
      </c>
      <c r="F10" s="62">
        <f>E10/$E$14</f>
        <v>0.0669500531349628</v>
      </c>
      <c r="G10" s="16">
        <f>C10/E10-1</f>
        <v>-0.23809523809523814</v>
      </c>
      <c r="I10" s="65"/>
      <c r="J10" s="65"/>
      <c r="K10" s="64"/>
    </row>
    <row r="11" spans="1:11" ht="15">
      <c r="A11" s="66">
        <v>6</v>
      </c>
      <c r="B11" s="40" t="s">
        <v>38</v>
      </c>
      <c r="C11" s="8">
        <v>130</v>
      </c>
      <c r="D11" s="59">
        <f t="shared" si="0"/>
        <v>0.04798818752307124</v>
      </c>
      <c r="E11" s="10">
        <v>124</v>
      </c>
      <c r="F11" s="62">
        <f t="shared" si="1"/>
        <v>0.043924902585901524</v>
      </c>
      <c r="G11" s="16">
        <f t="shared" si="2"/>
        <v>0.048387096774193505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804</v>
      </c>
      <c r="D13" s="59">
        <f t="shared" si="0"/>
        <v>0.2967884828349945</v>
      </c>
      <c r="E13" s="8">
        <f>E14-SUM(E6:E12)</f>
        <v>897</v>
      </c>
      <c r="F13" s="62">
        <f t="shared" si="1"/>
        <v>0.3177470775770457</v>
      </c>
      <c r="G13" s="17">
        <f>C13/E13-1</f>
        <v>-0.10367892976588633</v>
      </c>
      <c r="I13" s="65"/>
      <c r="J13" s="65"/>
      <c r="K13" s="64"/>
    </row>
    <row r="14" spans="1:11" ht="15">
      <c r="A14" s="12"/>
      <c r="B14" s="19" t="s">
        <v>6</v>
      </c>
      <c r="C14" s="20">
        <v>2709</v>
      </c>
      <c r="D14" s="23">
        <v>1</v>
      </c>
      <c r="E14" s="21">
        <v>2823</v>
      </c>
      <c r="F14" s="23">
        <v>1</v>
      </c>
      <c r="G14" s="54">
        <f>C14/E14-1</f>
        <v>-0.040382571732199835</v>
      </c>
      <c r="I14" s="65"/>
      <c r="J14" s="65"/>
      <c r="K14" s="64"/>
    </row>
    <row r="15" spans="1:9" ht="15">
      <c r="A15" s="33" t="s">
        <v>37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51" sqref="E5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48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31</v>
      </c>
      <c r="E6" s="59">
        <f>+D6/$D$8</f>
        <v>0.05132450331125828</v>
      </c>
      <c r="F6" s="7">
        <v>30</v>
      </c>
      <c r="G6" s="59">
        <f>+F6/$F$8</f>
        <v>0.050933786078098474</v>
      </c>
      <c r="H6" s="15">
        <f>D6/F6-1</f>
        <v>0.03333333333333344</v>
      </c>
    </row>
    <row r="7" spans="1:8" ht="15">
      <c r="A7" s="29"/>
      <c r="B7" s="6" t="s">
        <v>14</v>
      </c>
      <c r="C7" s="76"/>
      <c r="D7" s="7">
        <v>573</v>
      </c>
      <c r="E7" s="59">
        <f>+D7/$D$8</f>
        <v>0.9486754966887417</v>
      </c>
      <c r="F7" s="7">
        <v>559</v>
      </c>
      <c r="G7" s="59">
        <f>+F7/$F$8</f>
        <v>0.9490662139219015</v>
      </c>
      <c r="H7" s="16">
        <f aca="true" t="shared" si="0" ref="H7:H17">D7/F7-1</f>
        <v>0.025044722719141266</v>
      </c>
    </row>
    <row r="8" spans="1:8" ht="15">
      <c r="A8" s="86" t="s">
        <v>12</v>
      </c>
      <c r="B8" s="78" t="s">
        <v>6</v>
      </c>
      <c r="C8" s="79"/>
      <c r="D8" s="82">
        <f>SUM(D6:D7)</f>
        <v>604</v>
      </c>
      <c r="E8" s="31">
        <f>SUM(E6:E7)</f>
        <v>1</v>
      </c>
      <c r="F8" s="88">
        <f>SUM(F6:F7)</f>
        <v>589</v>
      </c>
      <c r="G8" s="31">
        <f>SUM(G6:G7)</f>
        <v>1</v>
      </c>
      <c r="H8" s="84">
        <f>D8/F8-1</f>
        <v>0.025466893039049143</v>
      </c>
    </row>
    <row r="9" spans="1:8" ht="15">
      <c r="A9" s="77"/>
      <c r="B9" s="80"/>
      <c r="C9" s="81"/>
      <c r="D9" s="83"/>
      <c r="E9" s="60">
        <f>+D8/D17</f>
        <v>0.22296050203026946</v>
      </c>
      <c r="F9" s="89"/>
      <c r="G9" s="60">
        <f>+F8/F17</f>
        <v>0.20864328728303225</v>
      </c>
      <c r="H9" s="85"/>
    </row>
    <row r="10" spans="1:8" ht="15">
      <c r="A10" s="29"/>
      <c r="B10" s="24" t="s">
        <v>14</v>
      </c>
      <c r="C10" s="5" t="s">
        <v>18</v>
      </c>
      <c r="D10" s="8">
        <v>329</v>
      </c>
      <c r="E10" s="59">
        <f>D10/$D$15</f>
        <v>0.15629453681710215</v>
      </c>
      <c r="F10" s="10">
        <v>330</v>
      </c>
      <c r="G10" s="59">
        <f>F10/$F$15</f>
        <v>0.1477170993733214</v>
      </c>
      <c r="H10" s="16">
        <f t="shared" si="0"/>
        <v>-0.00303030303030305</v>
      </c>
    </row>
    <row r="11" spans="1:8" ht="15">
      <c r="A11" s="29"/>
      <c r="B11" s="24"/>
      <c r="C11" s="6" t="s">
        <v>19</v>
      </c>
      <c r="D11" s="8">
        <v>781</v>
      </c>
      <c r="E11" s="59">
        <f>D11/$D$15</f>
        <v>0.37102137767220905</v>
      </c>
      <c r="F11" s="11">
        <v>935</v>
      </c>
      <c r="G11" s="59">
        <f>F11/$F$15</f>
        <v>0.41853178155774395</v>
      </c>
      <c r="H11" s="16">
        <f t="shared" si="0"/>
        <v>-0.16470588235294115</v>
      </c>
    </row>
    <row r="12" spans="1:8" ht="15">
      <c r="A12" s="29"/>
      <c r="B12" s="24"/>
      <c r="C12" s="6" t="s">
        <v>20</v>
      </c>
      <c r="D12" s="8">
        <v>4</v>
      </c>
      <c r="E12" s="59">
        <f>D12/$D$15</f>
        <v>0.0019002375296912114</v>
      </c>
      <c r="F12" s="10">
        <v>10</v>
      </c>
      <c r="G12" s="59">
        <f>F12/$F$15</f>
        <v>0.004476275738585497</v>
      </c>
      <c r="H12" s="16">
        <f>IF(F12=0," ",D12/F12-1)</f>
        <v>-0.6</v>
      </c>
    </row>
    <row r="13" spans="1:8" ht="15">
      <c r="A13" s="29"/>
      <c r="B13" s="24"/>
      <c r="C13" s="6" t="s">
        <v>21</v>
      </c>
      <c r="D13" s="8">
        <v>819</v>
      </c>
      <c r="E13" s="59">
        <f>D13/$D$15</f>
        <v>0.38907363420427554</v>
      </c>
      <c r="F13" s="10">
        <v>852</v>
      </c>
      <c r="G13" s="59">
        <f>F13/$F$15</f>
        <v>0.38137869292748433</v>
      </c>
      <c r="H13" s="16">
        <f t="shared" si="0"/>
        <v>-0.03873239436619713</v>
      </c>
    </row>
    <row r="14" spans="1:8" ht="15">
      <c r="A14" s="32"/>
      <c r="B14" s="24"/>
      <c r="C14" s="9" t="s">
        <v>22</v>
      </c>
      <c r="D14" s="8">
        <v>172</v>
      </c>
      <c r="E14" s="59">
        <f>D14/$D$15</f>
        <v>0.0817102137767221</v>
      </c>
      <c r="F14" s="10">
        <v>107</v>
      </c>
      <c r="G14" s="59">
        <f>F14/$F$15</f>
        <v>0.047896150402864816</v>
      </c>
      <c r="H14" s="16">
        <f t="shared" si="0"/>
        <v>0.6074766355140186</v>
      </c>
    </row>
    <row r="15" spans="1:8" ht="15">
      <c r="A15" s="76" t="s">
        <v>15</v>
      </c>
      <c r="B15" s="78" t="s">
        <v>6</v>
      </c>
      <c r="C15" s="79"/>
      <c r="D15" s="82">
        <f>SUM(D10:D14)</f>
        <v>2105</v>
      </c>
      <c r="E15" s="31">
        <f>SUM(E10:E14)</f>
        <v>1</v>
      </c>
      <c r="F15" s="82">
        <f>SUM(F10:F14)</f>
        <v>2234</v>
      </c>
      <c r="G15" s="31">
        <f>SUM(G10:G14)</f>
        <v>0.9999999999999998</v>
      </c>
      <c r="H15" s="84">
        <f>D15/F15-1</f>
        <v>-0.057743957027752923</v>
      </c>
    </row>
    <row r="16" spans="1:8" ht="15">
      <c r="A16" s="77"/>
      <c r="B16" s="80"/>
      <c r="C16" s="81"/>
      <c r="D16" s="83"/>
      <c r="E16" s="60">
        <f>+D15/D17</f>
        <v>0.7770394979697305</v>
      </c>
      <c r="F16" s="83"/>
      <c r="G16" s="60">
        <f>F15/F17</f>
        <v>0.7913567127169677</v>
      </c>
      <c r="H16" s="85"/>
    </row>
    <row r="17" spans="1:8" ht="15">
      <c r="A17" s="27"/>
      <c r="B17" s="19" t="s">
        <v>6</v>
      </c>
      <c r="C17" s="28"/>
      <c r="D17" s="21">
        <f>+D15+D8</f>
        <v>2709</v>
      </c>
      <c r="E17" s="22">
        <f>E9+E16</f>
        <v>1</v>
      </c>
      <c r="F17" s="21">
        <f>+F15+F8</f>
        <v>2823</v>
      </c>
      <c r="G17" s="22">
        <f>G9+G16</f>
        <v>1</v>
      </c>
      <c r="H17" s="18">
        <f t="shared" si="0"/>
        <v>-0.040382571732199835</v>
      </c>
    </row>
    <row r="18" ht="15">
      <c r="A18" s="33" t="s">
        <v>37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2002</v>
      </c>
      <c r="B23" s="45">
        <v>282</v>
      </c>
      <c r="C23" s="63">
        <f aca="true" t="shared" si="1" ref="C23:C37">B23/$B$38</f>
        <v>0.10409745293466224</v>
      </c>
    </row>
    <row r="24" spans="1:3" ht="15">
      <c r="A24" s="45">
        <v>2006</v>
      </c>
      <c r="B24" s="45">
        <v>237</v>
      </c>
      <c r="C24" s="63">
        <f t="shared" si="1"/>
        <v>0.08748615725359911</v>
      </c>
    </row>
    <row r="25" spans="1:3" ht="15">
      <c r="A25" s="45">
        <v>2005</v>
      </c>
      <c r="B25" s="45">
        <v>234</v>
      </c>
      <c r="C25" s="63">
        <f t="shared" si="1"/>
        <v>0.08637873754152824</v>
      </c>
    </row>
    <row r="26" spans="1:3" ht="15">
      <c r="A26" s="45">
        <v>2004</v>
      </c>
      <c r="B26" s="45">
        <v>214</v>
      </c>
      <c r="C26" s="63">
        <f t="shared" si="1"/>
        <v>0.07899593946105574</v>
      </c>
    </row>
    <row r="27" spans="1:3" ht="15">
      <c r="A27" s="45">
        <v>2003</v>
      </c>
      <c r="B27" s="45">
        <v>208</v>
      </c>
      <c r="C27" s="63">
        <f t="shared" si="1"/>
        <v>0.07678110003691399</v>
      </c>
    </row>
    <row r="28" spans="1:3" ht="15">
      <c r="A28" s="45">
        <v>2007</v>
      </c>
      <c r="B28" s="45">
        <v>193</v>
      </c>
      <c r="C28" s="63">
        <f t="shared" si="1"/>
        <v>0.07124400147655961</v>
      </c>
    </row>
    <row r="29" spans="1:3" ht="15">
      <c r="A29" s="45">
        <v>2001</v>
      </c>
      <c r="B29" s="45">
        <v>193</v>
      </c>
      <c r="C29" s="63">
        <f t="shared" si="1"/>
        <v>0.07124400147655961</v>
      </c>
    </row>
    <row r="30" spans="1:3" ht="15">
      <c r="A30" s="45">
        <v>2000</v>
      </c>
      <c r="B30" s="45">
        <v>187</v>
      </c>
      <c r="C30" s="63">
        <f t="shared" si="1"/>
        <v>0.06902916205241787</v>
      </c>
    </row>
    <row r="31" spans="1:3" ht="15">
      <c r="A31" s="45">
        <v>2008</v>
      </c>
      <c r="B31" s="45">
        <v>148</v>
      </c>
      <c r="C31" s="63">
        <f t="shared" si="1"/>
        <v>0.05463270579549649</v>
      </c>
    </row>
    <row r="32" spans="1:3" ht="15">
      <c r="A32" s="45">
        <v>2009</v>
      </c>
      <c r="B32" s="45">
        <v>139</v>
      </c>
      <c r="C32" s="63">
        <f t="shared" si="1"/>
        <v>0.051310446659283866</v>
      </c>
    </row>
    <row r="33" spans="1:3" ht="15">
      <c r="A33" s="45">
        <v>2010</v>
      </c>
      <c r="B33" s="45">
        <v>100</v>
      </c>
      <c r="C33" s="63">
        <f t="shared" si="1"/>
        <v>0.0369139904023625</v>
      </c>
    </row>
    <row r="34" spans="1:3" ht="15">
      <c r="A34" s="45">
        <v>1999</v>
      </c>
      <c r="B34" s="45">
        <v>84</v>
      </c>
      <c r="C34" s="63">
        <f t="shared" si="1"/>
        <v>0.031007751937984496</v>
      </c>
    </row>
    <row r="35" spans="1:3" ht="15">
      <c r="A35" s="45">
        <v>2011</v>
      </c>
      <c r="B35" s="45">
        <v>81</v>
      </c>
      <c r="C35" s="63">
        <f t="shared" si="1"/>
        <v>0.029900332225913623</v>
      </c>
    </row>
    <row r="36" spans="1:3" ht="15">
      <c r="A36" s="45">
        <v>2013</v>
      </c>
      <c r="B36" s="45">
        <v>77</v>
      </c>
      <c r="C36" s="63">
        <f t="shared" si="1"/>
        <v>0.028423772609819122</v>
      </c>
    </row>
    <row r="37" spans="1:3" ht="15">
      <c r="A37" s="44" t="s">
        <v>26</v>
      </c>
      <c r="B37" s="44">
        <f>B38-SUM(B23:B36)</f>
        <v>332</v>
      </c>
      <c r="C37" s="63">
        <f t="shared" si="1"/>
        <v>0.12255444813584349</v>
      </c>
    </row>
    <row r="38" spans="1:4" ht="15">
      <c r="A38" s="49" t="s">
        <v>29</v>
      </c>
      <c r="B38" s="52">
        <f>D17</f>
        <v>2709</v>
      </c>
      <c r="C38" s="50">
        <f>SUM(C23:C37)</f>
        <v>1</v>
      </c>
      <c r="D38" s="55"/>
    </row>
    <row r="39" spans="1:3" ht="15">
      <c r="A39" s="95" t="s">
        <v>37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2018-11-19T13:46:38Z</dcterms:modified>
  <cp:category/>
  <cp:version/>
  <cp:contentType/>
  <cp:contentStatus/>
</cp:coreProperties>
</file>