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245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<sst xmlns="http://schemas.openxmlformats.org/spreadsheetml/2006/main" count="103" uniqueCount="50">
  <si>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</si>
  <si>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</si>
  <si>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</si>
  <si>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</si>
  <si>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</si>
  <si>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</si>
  <si>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</si>
  <si>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</si>
  <si>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</si>
  <si>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</si>
  <si>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</si>
  <si>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</si>
  <si>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</si>
  <si>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</si>
  <si>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</si>
  <si>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</si>
  <si>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</si>
  <si>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</si>
  <si>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</si>
  <si>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</si>
  <si>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</si>
  <si>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</si>
  <si>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</si>
  <si>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</si>
  <si>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</si>
  <si>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</si>
  <si>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</si>
  <si>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</si>
  <si>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</si>
  <si>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</si>
  <si>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</si>
  <si>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</si>
  <si>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</si>
  <si>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</si>
  <si>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</si>
  <si>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</si>
  <si>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</si>
  <si>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</si>
  <si>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</si>
  <si>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</si>
  <si>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IVECO</t>
  </si>
  <si>
    <t>SCANIA</t>
  </si>
  <si>
    <t>RENAULT</t>
  </si>
  <si>
    <t>Pierwsze rejestracje NOWYCH autobusów w Polsce 
styczeń  - maj 2018 rok</t>
  </si>
  <si>
    <t>1 - 5.2018</t>
  </si>
  <si>
    <t>1-5.2017</t>
  </si>
  <si>
    <t>Pierwsze rejestracje NOWYCH autobusów w Polsce
styczeń - maj 2018 rok
według segmentów</t>
  </si>
  <si>
    <t>Pierwsze rejestracje UŻYWANYCH autobusów w Polsce, 
styczeń - maj 2018 rok</t>
  </si>
  <si>
    <t>Pierwsze rejestracje UŻYWANYCH autobusów w Polsce
styczeń - maj 2018 rok
według segmentów</t>
  </si>
  <si>
    <t>Pierwsze rejestracje używanych autobusów, 
według roku produkcji; styczeń - maj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</si>
</sst>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522</v>
      </c>
      <c r="D6" s="4">
        <f aca="true" t="shared" si="0" ref="D6:D14">C6/$C$15</f>
        <v>0.43828715365239296</v>
      </c>
      <c r="E6" s="10">
        <v>501</v>
      </c>
      <c r="F6" s="4">
        <f aca="true" t="shared" si="1" ref="F6:F14">E6/$E$15</f>
        <v>0.5352564102564102</v>
      </c>
      <c r="G6" s="16">
        <f>C6/E6-1</f>
        <v>0.041916167664670656</v>
      </c>
      <c r="H6" s="57"/>
      <c r="I6" s="57"/>
    </row>
    <row r="7" spans="1:9" ht="15">
      <c r="A7" s="3">
        <v>2</v>
      </c>
      <c r="B7" s="6" t="s">
        <v>30</v>
      </c>
      <c r="C7" s="7">
        <v>165</v>
      </c>
      <c r="D7" s="4">
        <f t="shared" si="0"/>
        <v>0.1385390428211587</v>
      </c>
      <c r="E7" s="10">
        <v>107</v>
      </c>
      <c r="F7" s="4">
        <f t="shared" si="1"/>
        <v>0.11431623931623931</v>
      </c>
      <c r="G7" s="16">
        <f>C7/E7-1</f>
        <v>0.5420560747663552</v>
      </c>
      <c r="H7" s="57"/>
      <c r="I7" s="57"/>
    </row>
    <row r="8" spans="1:9" ht="15">
      <c r="A8" s="3">
        <v>3</v>
      </c>
      <c r="B8" s="6" t="s">
        <v>37</v>
      </c>
      <c r="C8" s="8">
        <v>149</v>
      </c>
      <c r="D8" s="4">
        <f t="shared" si="0"/>
        <v>0.12510495382031905</v>
      </c>
      <c r="E8" s="11">
        <v>42</v>
      </c>
      <c r="F8" s="4">
        <f t="shared" si="1"/>
        <v>0.04487179487179487</v>
      </c>
      <c r="G8" s="16">
        <f>IF(E8=0," ",C8/E8-1)</f>
        <v>2.5476190476190474</v>
      </c>
      <c r="H8" s="57"/>
      <c r="I8" s="57"/>
    </row>
    <row r="9" spans="1:9" ht="15">
      <c r="A9" s="3">
        <v>4</v>
      </c>
      <c r="B9" s="40" t="s">
        <v>32</v>
      </c>
      <c r="C9" s="8">
        <v>85</v>
      </c>
      <c r="D9" s="4">
        <f t="shared" si="0"/>
        <v>0.07136859781696053</v>
      </c>
      <c r="E9" s="10">
        <v>79</v>
      </c>
      <c r="F9" s="4">
        <f t="shared" si="1"/>
        <v>0.08440170940170941</v>
      </c>
      <c r="G9" s="16">
        <f>C9/E9-1</f>
        <v>0.07594936708860756</v>
      </c>
      <c r="H9" s="57"/>
      <c r="I9" s="57"/>
    </row>
    <row r="10" spans="1:9" ht="15">
      <c r="A10" s="3">
        <v>5</v>
      </c>
      <c r="B10" s="38" t="s">
        <v>40</v>
      </c>
      <c r="C10" s="8">
        <v>54</v>
      </c>
      <c r="D10" s="4">
        <f t="shared" si="0"/>
        <v>0.04534005037783375</v>
      </c>
      <c r="E10" s="10">
        <v>19</v>
      </c>
      <c r="F10" s="4">
        <f t="shared" si="1"/>
        <v>0.0202991452991453</v>
      </c>
      <c r="G10" s="16">
        <f>C10/E10-1</f>
        <v>1.8421052631578947</v>
      </c>
      <c r="I10" s="57"/>
    </row>
    <row r="11" spans="1:9" ht="15">
      <c r="A11" s="39">
        <v>6</v>
      </c>
      <c r="B11" s="6" t="s">
        <v>41</v>
      </c>
      <c r="C11" s="8">
        <v>49</v>
      </c>
      <c r="D11" s="4">
        <f t="shared" si="0"/>
        <v>0.04114189756507137</v>
      </c>
      <c r="E11" s="10">
        <v>29</v>
      </c>
      <c r="F11" s="4">
        <f t="shared" si="1"/>
        <v>0.030982905982905984</v>
      </c>
      <c r="G11" s="16">
        <f>IF(E11=0,"",C11/E11-1)</f>
        <v>0.6896551724137931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167</v>
      </c>
      <c r="D14" s="4">
        <f t="shared" si="0"/>
        <v>0.14021830394626364</v>
      </c>
      <c r="E14" s="8">
        <f>E15-SUM(E6:E13)</f>
        <v>159</v>
      </c>
      <c r="F14" s="4">
        <f t="shared" si="1"/>
        <v>0.16987179487179488</v>
      </c>
      <c r="G14" s="16">
        <f>C14/E14-1</f>
        <v>0.05031446540880502</v>
      </c>
      <c r="I14" s="57"/>
    </row>
    <row r="15" spans="1:7" ht="15">
      <c r="A15" s="12"/>
      <c r="B15" s="19" t="s">
        <v>36</v>
      </c>
      <c r="C15" s="20">
        <v>1191</v>
      </c>
      <c r="D15" s="22">
        <v>1</v>
      </c>
      <c r="E15" s="21">
        <v>936</v>
      </c>
      <c r="F15" s="23">
        <v>1</v>
      </c>
      <c r="G15" s="54">
        <f>C15/E15-1</f>
        <v>0.27243589743589736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8</v>
      </c>
      <c r="E6" s="4">
        <f>IF(D6=0,"",D6/$D$8)</f>
        <v>0.017817371937639197</v>
      </c>
      <c r="F6" s="10">
        <v>2</v>
      </c>
      <c r="G6" s="4">
        <f>IF(F6=0,"",F6/$F$8)</f>
        <v>0.004514672686230248</v>
      </c>
      <c r="H6" s="16">
        <f>IF(F6=0,"",D6/F6-1)</f>
        <v>3</v>
      </c>
    </row>
    <row r="7" spans="1:9" ht="15">
      <c r="A7" s="35"/>
      <c r="B7" s="6" t="s">
        <v>14</v>
      </c>
      <c r="C7" s="76"/>
      <c r="D7" s="7">
        <v>441</v>
      </c>
      <c r="E7" s="59">
        <f>+D7/$D$8</f>
        <v>0.9821826280623608</v>
      </c>
      <c r="F7" s="10">
        <v>441</v>
      </c>
      <c r="G7" s="59">
        <f>+F7/$F$8</f>
        <v>0.9954853273137697</v>
      </c>
      <c r="H7" s="16">
        <f>D7/F7-1</f>
        <v>0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449</v>
      </c>
      <c r="E8" s="61">
        <f>SUM(E6:E7)</f>
        <v>1</v>
      </c>
      <c r="F8" s="88">
        <f>SUM(F6:F7)</f>
        <v>443</v>
      </c>
      <c r="G8" s="61">
        <f>SUM(G6:G7)</f>
        <v>1</v>
      </c>
      <c r="H8" s="84">
        <f>D8/F8-1</f>
        <v>0.013544018058690765</v>
      </c>
      <c r="I8" s="58"/>
    </row>
    <row r="9" spans="1:9" ht="15">
      <c r="A9" s="77"/>
      <c r="B9" s="80"/>
      <c r="C9" s="81"/>
      <c r="D9" s="83"/>
      <c r="E9" s="60">
        <f>+D8/D17</f>
        <v>0.37699412258606213</v>
      </c>
      <c r="F9" s="89"/>
      <c r="G9" s="60">
        <f>+F8/F17</f>
        <v>0.4732905982905983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424</v>
      </c>
      <c r="E10" s="59">
        <f>D10/$D$15</f>
        <v>0.5714285714285714</v>
      </c>
      <c r="F10" s="10">
        <v>171</v>
      </c>
      <c r="G10" s="59">
        <f>F10/$F$15</f>
        <v>0.34685598377281945</v>
      </c>
      <c r="H10" s="16">
        <f>D10/F10-1</f>
        <v>1.47953216374269</v>
      </c>
      <c r="I10" s="58"/>
    </row>
    <row r="11" spans="1:9" ht="15">
      <c r="A11" s="35"/>
      <c r="B11" s="6"/>
      <c r="C11" s="24" t="s">
        <v>19</v>
      </c>
      <c r="D11" s="8">
        <v>32</v>
      </c>
      <c r="E11" s="59">
        <f>D11/$D$15</f>
        <v>0.0431266846361186</v>
      </c>
      <c r="F11" s="11">
        <v>37</v>
      </c>
      <c r="G11" s="59">
        <f>F11/$F$15</f>
        <v>0.07505070993914807</v>
      </c>
      <c r="H11" s="16">
        <f>D11/F11-1</f>
        <v>-0.1351351351351351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268</v>
      </c>
      <c r="E13" s="59">
        <f>D13/$D$15</f>
        <v>0.3611859838274933</v>
      </c>
      <c r="F13" s="10">
        <v>285</v>
      </c>
      <c r="G13" s="59">
        <f>F13/$F$15</f>
        <v>0.5780933062880325</v>
      </c>
      <c r="H13" s="16">
        <f>D13/F13-1</f>
        <v>-0.05964912280701751</v>
      </c>
      <c r="I13" s="58"/>
    </row>
    <row r="14" spans="1:9" ht="15">
      <c r="A14" s="36"/>
      <c r="B14" s="24"/>
      <c r="C14" s="24" t="s">
        <v>23</v>
      </c>
      <c r="D14" s="8">
        <v>18</v>
      </c>
      <c r="E14" s="59">
        <f>IF(D14=0,"",D14/$D$15)</f>
        <v>0.02425876010781671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742</v>
      </c>
      <c r="E15" s="61">
        <f>SUM(E10:E14)</f>
        <v>0.9999999999999999</v>
      </c>
      <c r="F15" s="82">
        <f>SUM(F10:F14)</f>
        <v>493</v>
      </c>
      <c r="G15" s="61">
        <f>SUM(G10:G14)</f>
        <v>1</v>
      </c>
      <c r="H15" s="84">
        <f>D15/F15-1</f>
        <v>0.5050709939148073</v>
      </c>
      <c r="I15" s="58"/>
    </row>
    <row r="16" spans="1:9" ht="15">
      <c r="A16" s="77"/>
      <c r="B16" s="80"/>
      <c r="C16" s="81"/>
      <c r="D16" s="83"/>
      <c r="E16" s="60">
        <f>+D15/D17</f>
        <v>0.6230058774139379</v>
      </c>
      <c r="F16" s="83"/>
      <c r="G16" s="60">
        <f>F15/F17</f>
        <v>0.5267094017094017</v>
      </c>
      <c r="H16" s="85"/>
      <c r="I16" s="58"/>
    </row>
    <row r="17" spans="1:9" ht="15">
      <c r="A17" s="27"/>
      <c r="B17" s="19" t="s">
        <v>33</v>
      </c>
      <c r="C17" s="28"/>
      <c r="D17" s="21">
        <f>+D15+D8</f>
        <v>1191</v>
      </c>
      <c r="E17" s="22">
        <v>1</v>
      </c>
      <c r="F17" s="21">
        <f>+F8+F15</f>
        <v>936</v>
      </c>
      <c r="G17" s="22">
        <v>1</v>
      </c>
      <c r="H17" s="54">
        <f>D17/F17-1</f>
        <v>0.27243589743589736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404</v>
      </c>
      <c r="D6" s="59">
        <f aca="true" t="shared" si="0" ref="D6:D13">C6/$C$14</f>
        <v>0.28591648973814576</v>
      </c>
      <c r="E6" s="10">
        <v>400</v>
      </c>
      <c r="F6" s="59">
        <f aca="true" t="shared" si="1" ref="F6:F13">E6/$E$14</f>
        <v>0.2871500358937545</v>
      </c>
      <c r="G6" s="15">
        <f aca="true" t="shared" si="2" ref="G6:G11">C6/E6-1</f>
        <v>0.010000000000000009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171</v>
      </c>
      <c r="D7" s="59">
        <f t="shared" si="0"/>
        <v>0.12101910828025478</v>
      </c>
      <c r="E7" s="10">
        <v>159</v>
      </c>
      <c r="F7" s="62">
        <f t="shared" si="1"/>
        <v>0.11414213926776741</v>
      </c>
      <c r="G7" s="16">
        <f t="shared" si="2"/>
        <v>0.07547169811320753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170</v>
      </c>
      <c r="D8" s="59">
        <f t="shared" si="0"/>
        <v>0.12031139419674451</v>
      </c>
      <c r="E8" s="11">
        <v>134</v>
      </c>
      <c r="F8" s="62">
        <f t="shared" si="1"/>
        <v>0.09619526202440776</v>
      </c>
      <c r="G8" s="16">
        <f t="shared" si="2"/>
        <v>0.26865671641791056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106</v>
      </c>
      <c r="D9" s="59">
        <f t="shared" si="0"/>
        <v>0.07501769285208776</v>
      </c>
      <c r="E9" s="10">
        <v>108</v>
      </c>
      <c r="F9" s="62">
        <f t="shared" si="1"/>
        <v>0.07753050969131371</v>
      </c>
      <c r="G9" s="16">
        <f t="shared" si="2"/>
        <v>-0.01851851851851849</v>
      </c>
      <c r="I9" s="65"/>
      <c r="J9" s="65"/>
      <c r="K9" s="64"/>
    </row>
    <row r="10" spans="1:11" ht="15">
      <c r="A10" s="29">
        <v>5</v>
      </c>
      <c r="B10" s="40" t="s">
        <v>38</v>
      </c>
      <c r="C10" s="8">
        <v>105</v>
      </c>
      <c r="D10" s="59">
        <f>C10/$C$14</f>
        <v>0.07430997876857749</v>
      </c>
      <c r="E10" s="10">
        <v>96</v>
      </c>
      <c r="F10" s="62">
        <f>E10/$E$14</f>
        <v>0.06891600861450108</v>
      </c>
      <c r="G10" s="16">
        <f>C10/E10-1</f>
        <v>0.09375</v>
      </c>
      <c r="I10" s="65"/>
      <c r="J10" s="65"/>
      <c r="K10" s="64"/>
    </row>
    <row r="11" spans="1:11" ht="15">
      <c r="A11" s="66">
        <v>6</v>
      </c>
      <c r="B11" s="6" t="s">
        <v>42</v>
      </c>
      <c r="C11" s="8">
        <v>71</v>
      </c>
      <c r="D11" s="59">
        <f t="shared" si="0"/>
        <v>0.05024769992922859</v>
      </c>
      <c r="E11" s="11">
        <v>78</v>
      </c>
      <c r="F11" s="62">
        <f t="shared" si="1"/>
        <v>0.05599425699928212</v>
      </c>
      <c r="G11" s="16">
        <f t="shared" si="2"/>
        <v>-0.08974358974358976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386</v>
      </c>
      <c r="D13" s="59">
        <f t="shared" si="0"/>
        <v>0.27317763623496105</v>
      </c>
      <c r="E13" s="8">
        <f>E14-SUM(E6:E12)</f>
        <v>418</v>
      </c>
      <c r="F13" s="62">
        <f t="shared" si="1"/>
        <v>0.30007178750897345</v>
      </c>
      <c r="G13" s="17">
        <f>C13/E13-1</f>
        <v>-0.07655502392344493</v>
      </c>
      <c r="I13" s="65"/>
      <c r="J13" s="65"/>
      <c r="K13" s="64"/>
    </row>
    <row r="14" spans="1:11" ht="15">
      <c r="A14" s="12"/>
      <c r="B14" s="19" t="s">
        <v>6</v>
      </c>
      <c r="C14" s="20">
        <v>1413</v>
      </c>
      <c r="D14" s="23">
        <v>1</v>
      </c>
      <c r="E14" s="21">
        <v>1393</v>
      </c>
      <c r="F14" s="23">
        <v>1</v>
      </c>
      <c r="G14" s="54">
        <f>C14/E14-1</f>
        <v>0.014357501794687755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3">
      <selection activeCell="F38" sqref="F38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48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8</v>
      </c>
      <c r="E6" s="59">
        <f>+D6/$D$8</f>
        <v>0.029304029304029304</v>
      </c>
      <c r="F6" s="7">
        <v>17</v>
      </c>
      <c r="G6" s="59">
        <f>+F6/$F$8</f>
        <v>0.060714285714285714</v>
      </c>
      <c r="H6" s="15">
        <f>D6/F6-1</f>
        <v>-0.5294117647058824</v>
      </c>
    </row>
    <row r="7" spans="1:8" ht="15">
      <c r="A7" s="29"/>
      <c r="B7" s="6" t="s">
        <v>14</v>
      </c>
      <c r="C7" s="76"/>
      <c r="D7" s="7">
        <v>265</v>
      </c>
      <c r="E7" s="59">
        <f>+D7/$D$8</f>
        <v>0.9706959706959707</v>
      </c>
      <c r="F7" s="7">
        <v>263</v>
      </c>
      <c r="G7" s="59">
        <f>+F7/$F$8</f>
        <v>0.9392857142857143</v>
      </c>
      <c r="H7" s="16">
        <f aca="true" t="shared" si="0" ref="H7:H17">D7/F7-1</f>
        <v>0.0076045627376426506</v>
      </c>
    </row>
    <row r="8" spans="1:8" ht="15">
      <c r="A8" s="86" t="s">
        <v>12</v>
      </c>
      <c r="B8" s="78" t="s">
        <v>6</v>
      </c>
      <c r="C8" s="79"/>
      <c r="D8" s="82">
        <f>SUM(D6:D7)</f>
        <v>273</v>
      </c>
      <c r="E8" s="31">
        <f>SUM(E6:E7)</f>
        <v>1</v>
      </c>
      <c r="F8" s="88">
        <f>SUM(F6:F7)</f>
        <v>280</v>
      </c>
      <c r="G8" s="31">
        <f>SUM(G6:G7)</f>
        <v>1</v>
      </c>
      <c r="H8" s="84">
        <f>D8/F8-1</f>
        <v>-0.025000000000000022</v>
      </c>
    </row>
    <row r="9" spans="1:8" ht="15">
      <c r="A9" s="77"/>
      <c r="B9" s="80"/>
      <c r="C9" s="81"/>
      <c r="D9" s="83"/>
      <c r="E9" s="60">
        <f>+D8/D17</f>
        <v>0.1932059447983015</v>
      </c>
      <c r="F9" s="89"/>
      <c r="G9" s="60">
        <f>+F8/F17</f>
        <v>0.20100502512562815</v>
      </c>
      <c r="H9" s="85"/>
    </row>
    <row r="10" spans="1:8" ht="15">
      <c r="A10" s="29"/>
      <c r="B10" s="24" t="s">
        <v>14</v>
      </c>
      <c r="C10" s="5" t="s">
        <v>18</v>
      </c>
      <c r="D10" s="8">
        <v>161</v>
      </c>
      <c r="E10" s="59">
        <f>D10/$D$15</f>
        <v>0.1412280701754386</v>
      </c>
      <c r="F10" s="10">
        <v>135</v>
      </c>
      <c r="G10" s="59">
        <f>F10/$F$15</f>
        <v>0.12129380053908356</v>
      </c>
      <c r="H10" s="16">
        <f t="shared" si="0"/>
        <v>0.19259259259259265</v>
      </c>
    </row>
    <row r="11" spans="1:8" ht="15">
      <c r="A11" s="29"/>
      <c r="B11" s="24"/>
      <c r="C11" s="6" t="s">
        <v>19</v>
      </c>
      <c r="D11" s="8">
        <v>333</v>
      </c>
      <c r="E11" s="59">
        <f>D11/$D$15</f>
        <v>0.29210526315789476</v>
      </c>
      <c r="F11" s="11">
        <v>401</v>
      </c>
      <c r="G11" s="59">
        <f>F11/$F$15</f>
        <v>0.36028751123090746</v>
      </c>
      <c r="H11" s="16">
        <f t="shared" si="0"/>
        <v>-0.16957605985037405</v>
      </c>
    </row>
    <row r="12" spans="1:8" ht="15">
      <c r="A12" s="29"/>
      <c r="B12" s="24"/>
      <c r="C12" s="6" t="s">
        <v>20</v>
      </c>
      <c r="D12" s="8">
        <v>3</v>
      </c>
      <c r="E12" s="59">
        <f>D12/$D$15</f>
        <v>0.002631578947368421</v>
      </c>
      <c r="F12" s="10">
        <v>1</v>
      </c>
      <c r="G12" s="59">
        <f>F12/$F$15</f>
        <v>0.0008984725965858042</v>
      </c>
      <c r="H12" s="16">
        <f>IF(F12=0," ",D12/F12-1)</f>
        <v>2</v>
      </c>
    </row>
    <row r="13" spans="1:8" ht="15">
      <c r="A13" s="29"/>
      <c r="B13" s="24"/>
      <c r="C13" s="6" t="s">
        <v>21</v>
      </c>
      <c r="D13" s="8">
        <v>512</v>
      </c>
      <c r="E13" s="59">
        <f>D13/$D$15</f>
        <v>0.44912280701754387</v>
      </c>
      <c r="F13" s="10">
        <v>515</v>
      </c>
      <c r="G13" s="59">
        <f>F13/$F$15</f>
        <v>0.46271338724168914</v>
      </c>
      <c r="H13" s="16">
        <f t="shared" si="0"/>
        <v>-0.005825242718446644</v>
      </c>
    </row>
    <row r="14" spans="1:8" ht="15">
      <c r="A14" s="32"/>
      <c r="B14" s="24"/>
      <c r="C14" s="9" t="s">
        <v>22</v>
      </c>
      <c r="D14" s="8">
        <v>131</v>
      </c>
      <c r="E14" s="59">
        <f>D14/$D$15</f>
        <v>0.11491228070175438</v>
      </c>
      <c r="F14" s="10">
        <v>61</v>
      </c>
      <c r="G14" s="59">
        <f>F14/$F$15</f>
        <v>0.05480682839173405</v>
      </c>
      <c r="H14" s="16">
        <f t="shared" si="0"/>
        <v>1.1475409836065573</v>
      </c>
    </row>
    <row r="15" spans="1:8" ht="15">
      <c r="A15" s="76" t="s">
        <v>15</v>
      </c>
      <c r="B15" s="78" t="s">
        <v>6</v>
      </c>
      <c r="C15" s="79"/>
      <c r="D15" s="82">
        <f>SUM(D10:D14)</f>
        <v>1140</v>
      </c>
      <c r="E15" s="31">
        <f>SUM(E10:E14)</f>
        <v>1</v>
      </c>
      <c r="F15" s="82">
        <f>SUM(F10:F14)</f>
        <v>1113</v>
      </c>
      <c r="G15" s="31">
        <f>SUM(G10:G14)</f>
        <v>1</v>
      </c>
      <c r="H15" s="84">
        <f>D15/F15-1</f>
        <v>0.0242587601078168</v>
      </c>
    </row>
    <row r="16" spans="1:8" ht="15">
      <c r="A16" s="77"/>
      <c r="B16" s="80"/>
      <c r="C16" s="81"/>
      <c r="D16" s="83"/>
      <c r="E16" s="60">
        <f>+D15/D17</f>
        <v>0.8067940552016986</v>
      </c>
      <c r="F16" s="83"/>
      <c r="G16" s="60">
        <f>F15/F17</f>
        <v>0.7989949748743719</v>
      </c>
      <c r="H16" s="85"/>
    </row>
    <row r="17" spans="1:8" ht="15">
      <c r="A17" s="27"/>
      <c r="B17" s="19" t="s">
        <v>6</v>
      </c>
      <c r="C17" s="28"/>
      <c r="D17" s="21">
        <f>+D15+D8</f>
        <v>1413</v>
      </c>
      <c r="E17" s="22">
        <f>E9+E16</f>
        <v>1</v>
      </c>
      <c r="F17" s="21">
        <f>+F15+F8</f>
        <v>1393</v>
      </c>
      <c r="G17" s="22">
        <f>G9+G16</f>
        <v>1</v>
      </c>
      <c r="H17" s="18">
        <f t="shared" si="0"/>
        <v>0.014357501794687755</v>
      </c>
    </row>
    <row r="18" ht="15">
      <c r="A18" s="33" t="s">
        <v>39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153</v>
      </c>
      <c r="C23" s="63">
        <f aca="true" t="shared" si="1" ref="C23:C37">B23/$B$38</f>
        <v>0.10828025477707007</v>
      </c>
    </row>
    <row r="24" spans="1:3" ht="15">
      <c r="A24" s="45">
        <v>2002</v>
      </c>
      <c r="B24" s="45">
        <v>133</v>
      </c>
      <c r="C24" s="63">
        <f t="shared" si="1"/>
        <v>0.09412597310686482</v>
      </c>
    </row>
    <row r="25" spans="1:3" ht="15">
      <c r="A25" s="45">
        <v>2005</v>
      </c>
      <c r="B25" s="45">
        <v>124</v>
      </c>
      <c r="C25" s="63">
        <f t="shared" si="1"/>
        <v>0.08775654635527247</v>
      </c>
    </row>
    <row r="26" spans="1:3" ht="15">
      <c r="A26" s="45">
        <v>2007</v>
      </c>
      <c r="B26" s="45">
        <v>107</v>
      </c>
      <c r="C26" s="63">
        <f t="shared" si="1"/>
        <v>0.07572540693559802</v>
      </c>
    </row>
    <row r="27" spans="1:3" ht="15">
      <c r="A27" s="45">
        <v>2004</v>
      </c>
      <c r="B27" s="45">
        <v>102</v>
      </c>
      <c r="C27" s="63">
        <f t="shared" si="1"/>
        <v>0.07218683651804671</v>
      </c>
    </row>
    <row r="28" spans="1:3" ht="15">
      <c r="A28" s="45">
        <v>2003</v>
      </c>
      <c r="B28" s="45">
        <v>102</v>
      </c>
      <c r="C28" s="63">
        <f t="shared" si="1"/>
        <v>0.07218683651804671</v>
      </c>
    </row>
    <row r="29" spans="1:3" ht="15">
      <c r="A29" s="45">
        <v>2000</v>
      </c>
      <c r="B29" s="45">
        <v>100</v>
      </c>
      <c r="C29" s="63">
        <f t="shared" si="1"/>
        <v>0.07077140835102619</v>
      </c>
    </row>
    <row r="30" spans="1:3" ht="15">
      <c r="A30" s="45">
        <v>2001</v>
      </c>
      <c r="B30" s="45">
        <v>89</v>
      </c>
      <c r="C30" s="63">
        <f t="shared" si="1"/>
        <v>0.0629865534324133</v>
      </c>
    </row>
    <row r="31" spans="1:3" ht="15">
      <c r="A31" s="45">
        <v>2009</v>
      </c>
      <c r="B31" s="45">
        <v>81</v>
      </c>
      <c r="C31" s="63">
        <f t="shared" si="1"/>
        <v>0.05732484076433121</v>
      </c>
    </row>
    <row r="32" spans="1:3" ht="15">
      <c r="A32" s="45">
        <v>2008</v>
      </c>
      <c r="B32" s="45">
        <v>77</v>
      </c>
      <c r="C32" s="63">
        <f t="shared" si="1"/>
        <v>0.05449398443029016</v>
      </c>
    </row>
    <row r="33" spans="1:3" ht="15">
      <c r="A33" s="45">
        <v>2010</v>
      </c>
      <c r="B33" s="45">
        <v>50</v>
      </c>
      <c r="C33" s="63">
        <f t="shared" si="1"/>
        <v>0.035385704175513094</v>
      </c>
    </row>
    <row r="34" spans="1:3" ht="15">
      <c r="A34" s="45">
        <v>1999</v>
      </c>
      <c r="B34" s="45">
        <v>47</v>
      </c>
      <c r="C34" s="63">
        <f t="shared" si="1"/>
        <v>0.03326256192498231</v>
      </c>
    </row>
    <row r="35" spans="1:3" ht="15">
      <c r="A35" s="45">
        <v>2011</v>
      </c>
      <c r="B35" s="45">
        <v>44</v>
      </c>
      <c r="C35" s="63">
        <f t="shared" si="1"/>
        <v>0.03113941967445152</v>
      </c>
    </row>
    <row r="36" spans="1:3" ht="15">
      <c r="A36" s="45">
        <v>2013</v>
      </c>
      <c r="B36" s="45">
        <v>43</v>
      </c>
      <c r="C36" s="63">
        <f t="shared" si="1"/>
        <v>0.03043170559094126</v>
      </c>
    </row>
    <row r="37" spans="1:3" ht="15">
      <c r="A37" s="44" t="s">
        <v>26</v>
      </c>
      <c r="B37" s="44">
        <f>B38-SUM(B23:B36)</f>
        <v>161</v>
      </c>
      <c r="C37" s="63">
        <f t="shared" si="1"/>
        <v>0.11394196744515216</v>
      </c>
    </row>
    <row r="38" spans="1:4" ht="15">
      <c r="A38" s="49" t="s">
        <v>29</v>
      </c>
      <c r="B38" s="52">
        <f>D17</f>
        <v>1413</v>
      </c>
      <c r="C38" s="50">
        <f>SUM(C23:C37)</f>
        <v>1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2018-06-26T08:51:06Z</dcterms:modified>
  <cp:category/>
  <cp:version/>
  <cp:contentType/>
  <cp:contentStatus/>
</cp:coreProperties>
</file>