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65521" windowWidth="14430" windowHeight="1326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<sst xmlns="http://schemas.openxmlformats.org/spreadsheetml/2006/main" count="103" uniqueCount="50">
  <si>
    <t>MERCEDES-BENZ</t>
  </si>
  <si>
    <t>IVECO-IRISBUS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</si>
  <si>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</si>
  <si>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</si>
  <si>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</si>
  <si>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</si>
  <si>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</si>
  <si>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</si>
  <si>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</si>
  <si>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</si>
  <si>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</si>
  <si>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</si>
  <si>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</si>
  <si>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</si>
  <si>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</si>
  <si>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</si>
  <si>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</si>
  <si>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</si>
  <si>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</si>
  <si>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</si>
  <si>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</si>
  <si>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</si>
  <si>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b.d.</t>
  </si>
  <si>
    <t>INNY</t>
  </si>
  <si>
    <t>*/ w tym zabudowane podwozia marki MB, rejestrowane również pod inną marką</t>
  </si>
  <si>
    <t>udział</t>
  </si>
  <si>
    <t>inne</t>
  </si>
  <si>
    <t>Rok produkcji</t>
  </si>
  <si>
    <t>liczba</t>
  </si>
  <si>
    <t>Razem</t>
  </si>
  <si>
    <t>SOLARIS</t>
  </si>
  <si>
    <t>MERCEDES-BENZ*</t>
  </si>
  <si>
    <t>FORD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</si>
  <si>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</si>
  <si>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</si>
  <si>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</si>
  <si>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</si>
  <si>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</si>
  <si>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VDL</t>
  </si>
  <si>
    <t>Źródło: PZPM i JMK - analizy na podstawie Centralnej Ewidencji Pojazdów (MC)</t>
  </si>
  <si>
    <t>IVECO</t>
  </si>
  <si>
    <t>Pierwsze rejestracje NOWYCH autobusów w Polsce 
styczeń  - kwiecień 2018 rok</t>
  </si>
  <si>
    <t>1 - 4.2018</t>
  </si>
  <si>
    <t>1-4.2017</t>
  </si>
  <si>
    <t>SCANIA</t>
  </si>
  <si>
    <t>Pierwsze rejestracje NOWYCH autobusów w Polsce
styczeń - kwiecień 2018 rok
według segmentów</t>
  </si>
  <si>
    <t>Pierwsze rejestracje UŻYWANYCH autobusów w Polsce, 
styczeń - kwiecień 2018 rok</t>
  </si>
  <si>
    <t>RENAULT</t>
  </si>
  <si>
    <t>Pierwsze rejestracje UŻYWANYCH autobusów w Polsce
styczeń - kwiecień 2018 rok
według segmentów</t>
  </si>
  <si>
    <t>Pierwsze rejestracje używanych autobusów, 
według roku produkcji; styczeń - kwiecień 2018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</si>
</sst>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00%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0" fontId="49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68" fontId="2" fillId="0" borderId="10" xfId="59" applyNumberFormat="1" applyFont="1" applyFill="1" applyBorder="1" applyAlignment="1">
      <alignment vertical="center"/>
    </xf>
    <xf numFmtId="168" fontId="2" fillId="0" borderId="11" xfId="59" applyNumberFormat="1" applyFont="1" applyFill="1" applyBorder="1" applyAlignment="1">
      <alignment vertical="center"/>
    </xf>
    <xf numFmtId="168" fontId="2" fillId="0" borderId="14" xfId="59" applyNumberFormat="1" applyFont="1" applyFill="1" applyBorder="1" applyAlignment="1">
      <alignment vertical="center"/>
    </xf>
    <xf numFmtId="168" fontId="4" fillId="0" borderId="15" xfId="59" applyNumberFormat="1" applyFont="1" applyFill="1" applyBorder="1" applyAlignment="1">
      <alignment vertical="center"/>
    </xf>
    <xf numFmtId="0" fontId="50" fillId="33" borderId="16" xfId="0" applyFont="1" applyFill="1" applyBorder="1" applyAlignment="1">
      <alignment vertical="center"/>
    </xf>
    <xf numFmtId="0" fontId="50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0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49" fillId="0" borderId="18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right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9" fillId="0" borderId="11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49" fillId="33" borderId="17" xfId="0" applyFont="1" applyFill="1" applyBorder="1" applyAlignment="1">
      <alignment horizontal="center" vertical="center"/>
    </xf>
    <xf numFmtId="168" fontId="0" fillId="0" borderId="0" xfId="58" applyNumberFormat="1" applyFont="1" applyAlignment="1">
      <alignment/>
    </xf>
    <xf numFmtId="168" fontId="4" fillId="33" borderId="15" xfId="59" applyNumberFormat="1" applyFont="1" applyFill="1" applyBorder="1" applyAlignment="1">
      <alignment vertical="center"/>
    </xf>
    <xf numFmtId="9" fontId="5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49" fillId="0" borderId="12" xfId="0" applyNumberFormat="1" applyFont="1" applyBorder="1" applyAlignment="1">
      <alignment horizontal="center" vertical="center"/>
    </xf>
    <xf numFmtId="168" fontId="49" fillId="0" borderId="17" xfId="0" applyNumberFormat="1" applyFont="1" applyBorder="1" applyAlignment="1">
      <alignment horizontal="center" vertical="center"/>
    </xf>
    <xf numFmtId="168" fontId="49" fillId="0" borderId="1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11" xfId="59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9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8" fontId="2" fillId="0" borderId="10" xfId="59" applyNumberFormat="1" applyFont="1" applyFill="1" applyBorder="1" applyAlignment="1">
      <alignment horizontal="center" vertical="center"/>
    </xf>
    <xf numFmtId="168" fontId="2" fillId="0" borderId="14" xfId="59" applyNumberFormat="1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2" max="2" width="16.57421875" style="0" bestFit="1" customWidth="1"/>
  </cols>
  <sheetData>
    <row r="1" spans="1:7" ht="15" customHeight="1">
      <c r="A1" s="73" t="s">
        <v>41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s="34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9" ht="15">
      <c r="A6" s="2">
        <v>1</v>
      </c>
      <c r="B6" s="5" t="s">
        <v>31</v>
      </c>
      <c r="C6" s="7">
        <v>437</v>
      </c>
      <c r="D6" s="4">
        <f aca="true" t="shared" si="0" ref="D6:D14">C6/$C$15</f>
        <v>0.4932279909706546</v>
      </c>
      <c r="E6" s="10">
        <v>417</v>
      </c>
      <c r="F6" s="4">
        <f aca="true" t="shared" si="1" ref="F6:F14">E6/$E$15</f>
        <v>0.5401554404145078</v>
      </c>
      <c r="G6" s="16">
        <f>C6/E6-1</f>
        <v>0.04796163069544357</v>
      </c>
      <c r="H6" s="57"/>
      <c r="I6" s="57"/>
    </row>
    <row r="7" spans="1:9" ht="15">
      <c r="A7" s="3">
        <v>2</v>
      </c>
      <c r="B7" s="6" t="s">
        <v>30</v>
      </c>
      <c r="C7" s="7">
        <v>107</v>
      </c>
      <c r="D7" s="4">
        <f t="shared" si="0"/>
        <v>0.12076749435665914</v>
      </c>
      <c r="E7" s="10">
        <v>88</v>
      </c>
      <c r="F7" s="4">
        <f t="shared" si="1"/>
        <v>0.11398963730569948</v>
      </c>
      <c r="G7" s="16">
        <f>C7/E7-1</f>
        <v>0.21590909090909083</v>
      </c>
      <c r="H7" s="57"/>
      <c r="I7" s="57"/>
    </row>
    <row r="8" spans="1:9" ht="15">
      <c r="A8" s="3">
        <v>3</v>
      </c>
      <c r="B8" s="6" t="s">
        <v>32</v>
      </c>
      <c r="C8" s="8">
        <v>70</v>
      </c>
      <c r="D8" s="4">
        <f t="shared" si="0"/>
        <v>0.07900677200902935</v>
      </c>
      <c r="E8" s="11">
        <v>69</v>
      </c>
      <c r="F8" s="4">
        <f t="shared" si="1"/>
        <v>0.08937823834196891</v>
      </c>
      <c r="G8" s="16">
        <f>IF(E8=0," ",C8/E8-1)</f>
        <v>0.01449275362318847</v>
      </c>
      <c r="H8" s="57"/>
      <c r="I8" s="57"/>
    </row>
    <row r="9" spans="1:9" ht="15">
      <c r="A9" s="3">
        <v>4</v>
      </c>
      <c r="B9" s="40" t="s">
        <v>37</v>
      </c>
      <c r="C9" s="8">
        <v>63</v>
      </c>
      <c r="D9" s="4">
        <f t="shared" si="0"/>
        <v>0.07110609480812641</v>
      </c>
      <c r="E9" s="10">
        <v>39</v>
      </c>
      <c r="F9" s="4">
        <f t="shared" si="1"/>
        <v>0.050518134715025906</v>
      </c>
      <c r="G9" s="16">
        <f>C9/E9-1</f>
        <v>0.6153846153846154</v>
      </c>
      <c r="H9" s="57"/>
      <c r="I9" s="57"/>
    </row>
    <row r="10" spans="1:9" ht="15">
      <c r="A10" s="3">
        <v>5</v>
      </c>
      <c r="B10" s="38" t="s">
        <v>40</v>
      </c>
      <c r="C10" s="8">
        <v>42</v>
      </c>
      <c r="D10" s="4">
        <f t="shared" si="0"/>
        <v>0.04740406320541761</v>
      </c>
      <c r="E10" s="10">
        <v>11</v>
      </c>
      <c r="F10" s="4">
        <f t="shared" si="1"/>
        <v>0.014248704663212436</v>
      </c>
      <c r="G10" s="16">
        <f>C10/E10-1</f>
        <v>2.8181818181818183</v>
      </c>
      <c r="I10" s="57"/>
    </row>
    <row r="11" spans="1:9" ht="15">
      <c r="A11" s="39">
        <v>6</v>
      </c>
      <c r="B11" s="6" t="s">
        <v>44</v>
      </c>
      <c r="C11" s="8">
        <v>34</v>
      </c>
      <c r="D11" s="4">
        <f t="shared" si="0"/>
        <v>0.03837471783295711</v>
      </c>
      <c r="E11" s="10">
        <v>29</v>
      </c>
      <c r="F11" s="4">
        <f t="shared" si="1"/>
        <v>0.03756476683937824</v>
      </c>
      <c r="G11" s="16">
        <f>IF(E11=0,"",C11/E11-1)</f>
        <v>0.17241379310344818</v>
      </c>
      <c r="I11" s="57"/>
    </row>
    <row r="12" spans="1:9" ht="15" hidden="1">
      <c r="A12" s="41"/>
      <c r="B12" s="6"/>
      <c r="C12" s="8"/>
      <c r="D12" s="4">
        <f t="shared" si="0"/>
        <v>0</v>
      </c>
      <c r="E12" s="10"/>
      <c r="F12" s="4">
        <f t="shared" si="1"/>
        <v>0</v>
      </c>
      <c r="G12" s="16">
        <f>IF(E12=0,"",C12/E12-1)</f>
      </c>
      <c r="I12" s="57"/>
    </row>
    <row r="13" spans="1:9" ht="13.5" customHeight="1" hidden="1">
      <c r="A13" s="42"/>
      <c r="B13" s="6"/>
      <c r="C13" s="8"/>
      <c r="D13" s="4">
        <f t="shared" si="0"/>
        <v>0</v>
      </c>
      <c r="E13" s="10"/>
      <c r="F13" s="4">
        <f t="shared" si="1"/>
        <v>0</v>
      </c>
      <c r="G13" s="16">
        <f>IF(E13=0,"",C13/E13-1)</f>
      </c>
      <c r="I13" s="57"/>
    </row>
    <row r="14" spans="1:9" ht="15">
      <c r="A14" s="41"/>
      <c r="B14" s="9" t="s">
        <v>3</v>
      </c>
      <c r="C14" s="8">
        <f>C15-SUM(C6:C13)</f>
        <v>133</v>
      </c>
      <c r="D14" s="4">
        <f t="shared" si="0"/>
        <v>0.15011286681715574</v>
      </c>
      <c r="E14" s="8">
        <f>E15-SUM(E6:E13)</f>
        <v>119</v>
      </c>
      <c r="F14" s="4">
        <f t="shared" si="1"/>
        <v>0.15414507772020725</v>
      </c>
      <c r="G14" s="16">
        <f>C14/E14-1</f>
        <v>0.11764705882352944</v>
      </c>
      <c r="I14" s="57"/>
    </row>
    <row r="15" spans="1:7" ht="15">
      <c r="A15" s="12"/>
      <c r="B15" s="19" t="s">
        <v>36</v>
      </c>
      <c r="C15" s="20">
        <v>886</v>
      </c>
      <c r="D15" s="22">
        <v>1</v>
      </c>
      <c r="E15" s="21">
        <v>772</v>
      </c>
      <c r="F15" s="23">
        <v>1</v>
      </c>
      <c r="G15" s="54">
        <f>C15/E15-1</f>
        <v>0.1476683937823835</v>
      </c>
    </row>
    <row r="16" ht="15">
      <c r="A16" s="37" t="s">
        <v>24</v>
      </c>
    </row>
    <row r="17" ht="15">
      <c r="A17" s="37" t="s">
        <v>35</v>
      </c>
    </row>
    <row r="18" ht="15">
      <c r="A18" s="33" t="s">
        <v>39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3" operator="lessThan">
      <formula>0</formula>
    </cfRule>
  </conditionalFormatting>
  <conditionalFormatting sqref="G6:G14">
    <cfRule type="cellIs" priority="6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0"/>
  <sheetViews>
    <sheetView showGridLines="0" zoomScalePageLayoutView="0" workbookViewId="0" topLeftCell="A1">
      <selection activeCell="F17" sqref="F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4" t="s">
        <v>45</v>
      </c>
      <c r="B2" s="74"/>
      <c r="C2" s="74"/>
      <c r="D2" s="74"/>
      <c r="E2" s="74"/>
      <c r="F2" s="74"/>
      <c r="G2" s="74"/>
      <c r="H2" s="74"/>
    </row>
    <row r="3" spans="1:8" ht="15">
      <c r="A3" s="1"/>
      <c r="B3" s="1"/>
      <c r="C3" s="1"/>
      <c r="D3" s="1"/>
      <c r="E3" s="1"/>
      <c r="H3" s="34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2</v>
      </c>
      <c r="E6" s="4">
        <f>IF(D6=0,"",D6/$D$8)</f>
        <v>0.005747126436781609</v>
      </c>
      <c r="F6" s="10">
        <v>2</v>
      </c>
      <c r="G6" s="4">
        <f>IF(F6=0,"",F6/$F$8)</f>
        <v>0.005681818181818182</v>
      </c>
      <c r="H6" s="16">
        <f>IF(F6=0,"",D6/F6-1)</f>
        <v>0</v>
      </c>
    </row>
    <row r="7" spans="1:9" ht="15">
      <c r="A7" s="35"/>
      <c r="B7" s="6" t="s">
        <v>14</v>
      </c>
      <c r="C7" s="93"/>
      <c r="D7" s="7">
        <v>346</v>
      </c>
      <c r="E7" s="59">
        <f>+D7/$D$8</f>
        <v>0.9942528735632183</v>
      </c>
      <c r="F7" s="10">
        <v>350</v>
      </c>
      <c r="G7" s="59">
        <f>+F7/$F$8</f>
        <v>0.9943181818181818</v>
      </c>
      <c r="H7" s="16">
        <f>D7/F7-1</f>
        <v>-0.011428571428571455</v>
      </c>
      <c r="I7" s="56"/>
    </row>
    <row r="8" spans="1:9" ht="15">
      <c r="A8" s="75" t="s">
        <v>12</v>
      </c>
      <c r="B8" s="77" t="s">
        <v>6</v>
      </c>
      <c r="C8" s="78"/>
      <c r="D8" s="81">
        <f>SUM(D6:D7)</f>
        <v>348</v>
      </c>
      <c r="E8" s="61">
        <f>SUM(E6:E7)</f>
        <v>1</v>
      </c>
      <c r="F8" s="83">
        <f>SUM(F6:F7)</f>
        <v>352</v>
      </c>
      <c r="G8" s="61">
        <f>SUM(G6:G7)</f>
        <v>1</v>
      </c>
      <c r="H8" s="85">
        <f>D8/F8-1</f>
        <v>-0.011363636363636354</v>
      </c>
      <c r="I8" s="58"/>
    </row>
    <row r="9" spans="1:9" ht="15">
      <c r="A9" s="76"/>
      <c r="B9" s="79"/>
      <c r="C9" s="80"/>
      <c r="D9" s="82"/>
      <c r="E9" s="60">
        <f>+D8/D17</f>
        <v>0.3927765237020316</v>
      </c>
      <c r="F9" s="84"/>
      <c r="G9" s="60">
        <f>+F8/F17</f>
        <v>0.45595854922279794</v>
      </c>
      <c r="H9" s="86"/>
      <c r="I9" s="58"/>
    </row>
    <row r="10" spans="1:9" ht="15">
      <c r="A10" s="35"/>
      <c r="B10" s="6" t="s">
        <v>14</v>
      </c>
      <c r="C10" s="24" t="s">
        <v>18</v>
      </c>
      <c r="D10" s="8">
        <v>282</v>
      </c>
      <c r="E10" s="59">
        <f>D10/$D$15</f>
        <v>0.5241635687732342</v>
      </c>
      <c r="F10" s="10">
        <v>144</v>
      </c>
      <c r="G10" s="59">
        <f>F10/$F$15</f>
        <v>0.34285714285714286</v>
      </c>
      <c r="H10" s="16">
        <f>D10/F10-1</f>
        <v>0.9583333333333333</v>
      </c>
      <c r="I10" s="58"/>
    </row>
    <row r="11" spans="1:9" ht="15">
      <c r="A11" s="35"/>
      <c r="B11" s="6"/>
      <c r="C11" s="24" t="s">
        <v>19</v>
      </c>
      <c r="D11" s="8">
        <v>28</v>
      </c>
      <c r="E11" s="59">
        <f>D11/$D$15</f>
        <v>0.05204460966542751</v>
      </c>
      <c r="F11" s="11">
        <v>29</v>
      </c>
      <c r="G11" s="59">
        <f>F11/$F$15</f>
        <v>0.06904761904761905</v>
      </c>
      <c r="H11" s="16">
        <f>D11/F11-1</f>
        <v>-0.03448275862068961</v>
      </c>
      <c r="I11" s="58"/>
    </row>
    <row r="12" spans="1:9" ht="15">
      <c r="A12" s="35"/>
      <c r="B12" s="6"/>
      <c r="C12" s="24" t="s">
        <v>20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21</v>
      </c>
      <c r="D13" s="8">
        <v>217</v>
      </c>
      <c r="E13" s="59">
        <f>D13/$D$15</f>
        <v>0.4033457249070632</v>
      </c>
      <c r="F13" s="10">
        <v>247</v>
      </c>
      <c r="G13" s="59">
        <f>F13/$F$15</f>
        <v>0.5880952380952381</v>
      </c>
      <c r="H13" s="16">
        <f>D13/F13-1</f>
        <v>-0.12145748987854255</v>
      </c>
      <c r="I13" s="58"/>
    </row>
    <row r="14" spans="1:9" ht="15">
      <c r="A14" s="36"/>
      <c r="B14" s="24"/>
      <c r="C14" s="24" t="s">
        <v>23</v>
      </c>
      <c r="D14" s="8">
        <v>11</v>
      </c>
      <c r="E14" s="59">
        <f>IF(D14=0,"",D14/$D$15)</f>
        <v>0.020446096654275093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3" t="s">
        <v>15</v>
      </c>
      <c r="B15" s="77" t="s">
        <v>6</v>
      </c>
      <c r="C15" s="78"/>
      <c r="D15" s="81">
        <f>SUM(D10:D14)</f>
        <v>538</v>
      </c>
      <c r="E15" s="61">
        <f>SUM(E10:E14)</f>
        <v>1</v>
      </c>
      <c r="F15" s="81">
        <f>SUM(F10:F14)</f>
        <v>420</v>
      </c>
      <c r="G15" s="61">
        <f>SUM(G10:G14)</f>
        <v>1</v>
      </c>
      <c r="H15" s="85">
        <f>D15/F15-1</f>
        <v>0.28095238095238084</v>
      </c>
      <c r="I15" s="58"/>
    </row>
    <row r="16" spans="1:9" ht="15">
      <c r="A16" s="76"/>
      <c r="B16" s="79"/>
      <c r="C16" s="80"/>
      <c r="D16" s="82"/>
      <c r="E16" s="60">
        <f>+D15/D17</f>
        <v>0.6072234762979684</v>
      </c>
      <c r="F16" s="82"/>
      <c r="G16" s="60">
        <f>F15/F17</f>
        <v>0.5440414507772021</v>
      </c>
      <c r="H16" s="86"/>
      <c r="I16" s="58"/>
    </row>
    <row r="17" spans="1:9" ht="15">
      <c r="A17" s="27"/>
      <c r="B17" s="19" t="s">
        <v>33</v>
      </c>
      <c r="C17" s="28"/>
      <c r="D17" s="21">
        <f>+D15+D8</f>
        <v>886</v>
      </c>
      <c r="E17" s="22">
        <v>1</v>
      </c>
      <c r="F17" s="21">
        <f>+F8+F15</f>
        <v>772</v>
      </c>
      <c r="G17" s="22">
        <v>1</v>
      </c>
      <c r="H17" s="54">
        <f>D17/F17-1</f>
        <v>0.1476683937823835</v>
      </c>
      <c r="I17" s="58"/>
    </row>
    <row r="18" ht="15">
      <c r="A18" s="33" t="s">
        <v>39</v>
      </c>
    </row>
    <row r="19" ht="15">
      <c r="A19" s="33" t="s">
        <v>34</v>
      </c>
    </row>
    <row r="20" ht="15">
      <c r="H20" s="53"/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:H11 H15 H13">
    <cfRule type="cellIs" priority="5" dxfId="13" operator="lessThan">
      <formula>0</formula>
    </cfRule>
  </conditionalFormatting>
  <conditionalFormatting sqref="H17">
    <cfRule type="cellIs" priority="4" dxfId="13" operator="lessThan">
      <formula>0</formula>
    </cfRule>
  </conditionalFormatting>
  <conditionalFormatting sqref="H14">
    <cfRule type="cellIs" priority="3" dxfId="13" operator="lessThan">
      <formula>0</formula>
    </cfRule>
  </conditionalFormatting>
  <conditionalFormatting sqref="H12">
    <cfRule type="cellIs" priority="1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3" t="s">
        <v>46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5">
      <c r="A3" s="1"/>
      <c r="B3" s="1"/>
      <c r="C3" s="1"/>
      <c r="D3" s="1"/>
      <c r="E3" s="1"/>
      <c r="G3" t="s">
        <v>10</v>
      </c>
    </row>
    <row r="4" spans="1:7" ht="25.5" customHeight="1">
      <c r="A4" s="69" t="s">
        <v>4</v>
      </c>
      <c r="B4" s="69" t="s">
        <v>5</v>
      </c>
      <c r="C4" s="71" t="s">
        <v>42</v>
      </c>
      <c r="D4" s="72"/>
      <c r="E4" s="71" t="s">
        <v>43</v>
      </c>
      <c r="F4" s="72"/>
      <c r="G4" s="67" t="s">
        <v>9</v>
      </c>
    </row>
    <row r="5" spans="1:7" ht="42.75" customHeight="1">
      <c r="A5" s="69"/>
      <c r="B5" s="70"/>
      <c r="C5" s="13" t="s">
        <v>8</v>
      </c>
      <c r="D5" s="14" t="s">
        <v>7</v>
      </c>
      <c r="E5" s="13" t="s">
        <v>8</v>
      </c>
      <c r="F5" s="14" t="s">
        <v>7</v>
      </c>
      <c r="G5" s="68"/>
    </row>
    <row r="6" spans="1:11" ht="15">
      <c r="A6" s="25">
        <v>1</v>
      </c>
      <c r="B6" s="5" t="s">
        <v>0</v>
      </c>
      <c r="C6" s="7">
        <v>323</v>
      </c>
      <c r="D6" s="59">
        <f aca="true" t="shared" si="0" ref="D6:D13">C6/$C$14</f>
        <v>0.28433098591549294</v>
      </c>
      <c r="E6" s="10">
        <v>329</v>
      </c>
      <c r="F6" s="59">
        <f aca="true" t="shared" si="1" ref="F6:F13">E6/$E$14</f>
        <v>0.29375</v>
      </c>
      <c r="G6" s="15">
        <f aca="true" t="shared" si="2" ref="G6:G11">C6/E6-1</f>
        <v>-0.018237082066869248</v>
      </c>
      <c r="I6" s="65"/>
      <c r="J6" s="65"/>
      <c r="K6" s="64"/>
    </row>
    <row r="7" spans="1:11" ht="15">
      <c r="A7" s="29">
        <v>2</v>
      </c>
      <c r="B7" s="6" t="s">
        <v>1</v>
      </c>
      <c r="C7" s="7">
        <v>139</v>
      </c>
      <c r="D7" s="59">
        <f t="shared" si="0"/>
        <v>0.12235915492957747</v>
      </c>
      <c r="E7" s="10">
        <v>94</v>
      </c>
      <c r="F7" s="62">
        <f t="shared" si="1"/>
        <v>0.08392857142857142</v>
      </c>
      <c r="G7" s="16">
        <f t="shared" si="2"/>
        <v>0.47872340425531923</v>
      </c>
      <c r="I7" s="65"/>
      <c r="J7" s="65"/>
      <c r="K7" s="64"/>
    </row>
    <row r="8" spans="1:11" ht="15">
      <c r="A8" s="29">
        <v>3</v>
      </c>
      <c r="B8" s="6" t="s">
        <v>2</v>
      </c>
      <c r="C8" s="8">
        <v>137</v>
      </c>
      <c r="D8" s="59">
        <f t="shared" si="0"/>
        <v>0.12059859154929578</v>
      </c>
      <c r="E8" s="11">
        <v>139</v>
      </c>
      <c r="F8" s="62">
        <f t="shared" si="1"/>
        <v>0.12410714285714286</v>
      </c>
      <c r="G8" s="16">
        <f t="shared" si="2"/>
        <v>-0.014388489208633115</v>
      </c>
      <c r="I8" s="65"/>
      <c r="J8" s="65"/>
      <c r="K8" s="64"/>
    </row>
    <row r="9" spans="1:11" ht="15">
      <c r="A9" s="29">
        <v>4</v>
      </c>
      <c r="B9" s="40" t="s">
        <v>38</v>
      </c>
      <c r="C9" s="8">
        <v>81</v>
      </c>
      <c r="D9" s="59">
        <f t="shared" si="0"/>
        <v>0.07130281690140845</v>
      </c>
      <c r="E9" s="10">
        <v>84</v>
      </c>
      <c r="F9" s="62">
        <f t="shared" si="1"/>
        <v>0.075</v>
      </c>
      <c r="G9" s="16">
        <f t="shared" si="2"/>
        <v>-0.0357142857142857</v>
      </c>
      <c r="I9" s="65"/>
      <c r="J9" s="65"/>
      <c r="K9" s="64"/>
    </row>
    <row r="10" spans="1:11" ht="15">
      <c r="A10" s="29">
        <v>5</v>
      </c>
      <c r="B10" s="40" t="s">
        <v>37</v>
      </c>
      <c r="C10" s="8">
        <v>80</v>
      </c>
      <c r="D10" s="59">
        <f>C10/$C$14</f>
        <v>0.07042253521126761</v>
      </c>
      <c r="E10" s="10">
        <v>71</v>
      </c>
      <c r="F10" s="62">
        <f>E10/$E$14</f>
        <v>0.06339285714285714</v>
      </c>
      <c r="G10" s="16">
        <f>C10/E10-1</f>
        <v>0.12676056338028174</v>
      </c>
      <c r="I10" s="65"/>
      <c r="J10" s="65"/>
      <c r="K10" s="64"/>
    </row>
    <row r="11" spans="1:11" ht="15">
      <c r="A11" s="66">
        <v>6</v>
      </c>
      <c r="B11" s="6" t="s">
        <v>47</v>
      </c>
      <c r="C11" s="8">
        <v>57</v>
      </c>
      <c r="D11" s="59">
        <f t="shared" si="0"/>
        <v>0.05017605633802817</v>
      </c>
      <c r="E11" s="11">
        <v>58</v>
      </c>
      <c r="F11" s="62">
        <f t="shared" si="1"/>
        <v>0.05178571428571429</v>
      </c>
      <c r="G11" s="16">
        <f t="shared" si="2"/>
        <v>-0.017241379310344862</v>
      </c>
      <c r="I11" s="65"/>
      <c r="J11" s="65"/>
      <c r="K11" s="64"/>
    </row>
    <row r="12" spans="1:11" ht="15" hidden="1">
      <c r="A12" s="29"/>
      <c r="B12" s="6"/>
      <c r="C12" s="8"/>
      <c r="D12" s="59"/>
      <c r="E12" s="11"/>
      <c r="F12" s="62"/>
      <c r="G12" s="16"/>
      <c r="I12" s="65"/>
      <c r="J12" s="65"/>
      <c r="K12" s="64"/>
    </row>
    <row r="13" spans="1:11" ht="15">
      <c r="A13" s="26"/>
      <c r="B13" s="9" t="s">
        <v>3</v>
      </c>
      <c r="C13" s="8">
        <f>C14-SUM(C6:C12)</f>
        <v>319</v>
      </c>
      <c r="D13" s="59">
        <f t="shared" si="0"/>
        <v>0.28080985915492956</v>
      </c>
      <c r="E13" s="8">
        <f>E14-SUM(E6:E12)</f>
        <v>345</v>
      </c>
      <c r="F13" s="62">
        <f t="shared" si="1"/>
        <v>0.3080357142857143</v>
      </c>
      <c r="G13" s="17">
        <f>C13/E13-1</f>
        <v>-0.07536231884057976</v>
      </c>
      <c r="I13" s="65"/>
      <c r="J13" s="65"/>
      <c r="K13" s="64"/>
    </row>
    <row r="14" spans="1:11" ht="15">
      <c r="A14" s="12"/>
      <c r="B14" s="19" t="s">
        <v>6</v>
      </c>
      <c r="C14" s="20">
        <v>1136</v>
      </c>
      <c r="D14" s="23">
        <v>1</v>
      </c>
      <c r="E14" s="21">
        <v>1120</v>
      </c>
      <c r="F14" s="23">
        <v>1</v>
      </c>
      <c r="G14" s="54">
        <f>C14/E14-1</f>
        <v>0.014285714285714235</v>
      </c>
      <c r="I14" s="65"/>
      <c r="J14" s="65"/>
      <c r="K14" s="64"/>
    </row>
    <row r="15" spans="1:9" ht="15">
      <c r="A15" s="33" t="s">
        <v>39</v>
      </c>
      <c r="I15" s="57"/>
    </row>
    <row r="16" ht="15">
      <c r="I16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3 G11">
    <cfRule type="cellIs" priority="4" dxfId="13" operator="lessThan">
      <formula>0</formula>
    </cfRule>
  </conditionalFormatting>
  <conditionalFormatting sqref="G14">
    <cfRule type="cellIs" priority="3" dxfId="13" operator="lessThan">
      <formula>0</formula>
    </cfRule>
  </conditionalFormatting>
  <conditionalFormatting sqref="G12">
    <cfRule type="cellIs" priority="2" dxfId="13" operator="lessThan">
      <formula>0</formula>
    </cfRule>
  </conditionalFormatting>
  <conditionalFormatting sqref="G10">
    <cfRule type="cellIs" priority="1" dxfId="1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3">
      <selection activeCell="F29" sqref="F29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4" t="s">
        <v>48</v>
      </c>
      <c r="B2" s="74"/>
      <c r="C2" s="74"/>
      <c r="D2" s="74"/>
      <c r="E2" s="74"/>
      <c r="F2" s="74"/>
      <c r="G2" s="74"/>
      <c r="H2" s="74"/>
    </row>
    <row r="3" spans="1:8" ht="11.25" customHeight="1">
      <c r="A3" s="1"/>
      <c r="B3" s="1"/>
      <c r="C3" s="1"/>
      <c r="D3" s="1"/>
      <c r="E3" s="1"/>
      <c r="H3" t="s">
        <v>10</v>
      </c>
    </row>
    <row r="4" spans="1:8" ht="37.5" customHeight="1">
      <c r="A4" s="87" t="s">
        <v>11</v>
      </c>
      <c r="B4" s="88"/>
      <c r="C4" s="91" t="s">
        <v>16</v>
      </c>
      <c r="D4" s="71" t="s">
        <v>42</v>
      </c>
      <c r="E4" s="72"/>
      <c r="F4" s="71" t="s">
        <v>43</v>
      </c>
      <c r="G4" s="72"/>
      <c r="H4" s="67" t="s">
        <v>9</v>
      </c>
    </row>
    <row r="5" spans="1:8" ht="33" customHeight="1">
      <c r="A5" s="89"/>
      <c r="B5" s="90"/>
      <c r="C5" s="92"/>
      <c r="D5" s="13" t="s">
        <v>8</v>
      </c>
      <c r="E5" s="14" t="s">
        <v>7</v>
      </c>
      <c r="F5" s="13" t="s">
        <v>8</v>
      </c>
      <c r="G5" s="14" t="s">
        <v>7</v>
      </c>
      <c r="H5" s="68"/>
    </row>
    <row r="6" spans="1:8" ht="15">
      <c r="A6" s="30"/>
      <c r="B6" s="5" t="s">
        <v>13</v>
      </c>
      <c r="C6" s="75" t="s">
        <v>17</v>
      </c>
      <c r="D6" s="7">
        <v>5</v>
      </c>
      <c r="E6" s="59">
        <f>+D6/$D$8</f>
        <v>0.021834061135371178</v>
      </c>
      <c r="F6" s="7">
        <v>14</v>
      </c>
      <c r="G6" s="59">
        <f>+F6/$F$8</f>
        <v>0.060085836909871244</v>
      </c>
      <c r="H6" s="15">
        <f>D6/F6-1</f>
        <v>-0.6428571428571428</v>
      </c>
    </row>
    <row r="7" spans="1:8" ht="15">
      <c r="A7" s="29"/>
      <c r="B7" s="6" t="s">
        <v>14</v>
      </c>
      <c r="C7" s="93"/>
      <c r="D7" s="7">
        <v>224</v>
      </c>
      <c r="E7" s="59">
        <f>+D7/$D$8</f>
        <v>0.9781659388646288</v>
      </c>
      <c r="F7" s="7">
        <v>219</v>
      </c>
      <c r="G7" s="59">
        <f>+F7/$F$8</f>
        <v>0.9399141630901288</v>
      </c>
      <c r="H7" s="16">
        <f aca="true" t="shared" si="0" ref="H7:H17">D7/F7-1</f>
        <v>0.022831050228310446</v>
      </c>
    </row>
    <row r="8" spans="1:8" ht="15">
      <c r="A8" s="75" t="s">
        <v>12</v>
      </c>
      <c r="B8" s="77" t="s">
        <v>6</v>
      </c>
      <c r="C8" s="78"/>
      <c r="D8" s="81">
        <f>SUM(D6:D7)</f>
        <v>229</v>
      </c>
      <c r="E8" s="31">
        <f>SUM(E6:E7)</f>
        <v>1</v>
      </c>
      <c r="F8" s="83">
        <f>SUM(F6:F7)</f>
        <v>233</v>
      </c>
      <c r="G8" s="31">
        <f>SUM(G6:G7)</f>
        <v>1</v>
      </c>
      <c r="H8" s="85">
        <f>D8/F8-1</f>
        <v>-0.01716738197424894</v>
      </c>
    </row>
    <row r="9" spans="1:8" ht="15">
      <c r="A9" s="76"/>
      <c r="B9" s="79"/>
      <c r="C9" s="80"/>
      <c r="D9" s="82"/>
      <c r="E9" s="60">
        <f>+D8/D17</f>
        <v>0.20158450704225353</v>
      </c>
      <c r="F9" s="84"/>
      <c r="G9" s="60">
        <f>+F8/F17</f>
        <v>0.2080357142857143</v>
      </c>
      <c r="H9" s="86"/>
    </row>
    <row r="10" spans="1:8" ht="15">
      <c r="A10" s="29"/>
      <c r="B10" s="24" t="s">
        <v>14</v>
      </c>
      <c r="C10" s="5" t="s">
        <v>18</v>
      </c>
      <c r="D10" s="8">
        <v>125</v>
      </c>
      <c r="E10" s="59">
        <f>D10/$D$15</f>
        <v>0.1378169790518192</v>
      </c>
      <c r="F10" s="10">
        <v>101</v>
      </c>
      <c r="G10" s="59">
        <f>F10/$F$15</f>
        <v>0.11386696730552424</v>
      </c>
      <c r="H10" s="16">
        <f t="shared" si="0"/>
        <v>0.2376237623762376</v>
      </c>
    </row>
    <row r="11" spans="1:8" ht="15">
      <c r="A11" s="29"/>
      <c r="B11" s="24"/>
      <c r="C11" s="6" t="s">
        <v>19</v>
      </c>
      <c r="D11" s="8">
        <v>273</v>
      </c>
      <c r="E11" s="59">
        <f>D11/$D$15</f>
        <v>0.30099228224917307</v>
      </c>
      <c r="F11" s="11">
        <v>327</v>
      </c>
      <c r="G11" s="59">
        <f>F11/$F$15</f>
        <v>0.3686583990980834</v>
      </c>
      <c r="H11" s="16">
        <f t="shared" si="0"/>
        <v>-0.1651376146788991</v>
      </c>
    </row>
    <row r="12" spans="1:8" ht="15">
      <c r="A12" s="29"/>
      <c r="B12" s="24"/>
      <c r="C12" s="6" t="s">
        <v>20</v>
      </c>
      <c r="D12" s="8">
        <v>3</v>
      </c>
      <c r="E12" s="59">
        <f>D12/$D$15</f>
        <v>0.0033076074972436605</v>
      </c>
      <c r="F12" s="10">
        <v>1</v>
      </c>
      <c r="G12" s="59">
        <f>F12/$F$15</f>
        <v>0.0011273957158962795</v>
      </c>
      <c r="H12" s="16">
        <f>IF(F12=0," ",D12/F12-1)</f>
        <v>2</v>
      </c>
    </row>
    <row r="13" spans="1:8" ht="15">
      <c r="A13" s="29"/>
      <c r="B13" s="24"/>
      <c r="C13" s="6" t="s">
        <v>21</v>
      </c>
      <c r="D13" s="8">
        <v>384</v>
      </c>
      <c r="E13" s="59">
        <f>D13/$D$15</f>
        <v>0.42337375964718854</v>
      </c>
      <c r="F13" s="10">
        <v>404</v>
      </c>
      <c r="G13" s="59">
        <f>F13/$F$15</f>
        <v>0.455467869222097</v>
      </c>
      <c r="H13" s="16">
        <f t="shared" si="0"/>
        <v>-0.04950495049504955</v>
      </c>
    </row>
    <row r="14" spans="1:8" ht="15">
      <c r="A14" s="32"/>
      <c r="B14" s="24"/>
      <c r="C14" s="9" t="s">
        <v>22</v>
      </c>
      <c r="D14" s="8">
        <v>122</v>
      </c>
      <c r="E14" s="59">
        <f>D14/$D$15</f>
        <v>0.1345093715545755</v>
      </c>
      <c r="F14" s="10">
        <v>54</v>
      </c>
      <c r="G14" s="59">
        <f>F14/$F$15</f>
        <v>0.060879368658399095</v>
      </c>
      <c r="H14" s="16">
        <f t="shared" si="0"/>
        <v>1.259259259259259</v>
      </c>
    </row>
    <row r="15" spans="1:8" ht="15">
      <c r="A15" s="93" t="s">
        <v>15</v>
      </c>
      <c r="B15" s="77" t="s">
        <v>6</v>
      </c>
      <c r="C15" s="78"/>
      <c r="D15" s="81">
        <f>SUM(D10:D14)</f>
        <v>907</v>
      </c>
      <c r="E15" s="31">
        <f>SUM(E10:E14)</f>
        <v>1</v>
      </c>
      <c r="F15" s="81">
        <f>SUM(F10:F14)</f>
        <v>887</v>
      </c>
      <c r="G15" s="31">
        <f>SUM(G10:G14)</f>
        <v>1</v>
      </c>
      <c r="H15" s="85">
        <f>D15/F15-1</f>
        <v>0.022547914317925688</v>
      </c>
    </row>
    <row r="16" spans="1:8" ht="15">
      <c r="A16" s="76"/>
      <c r="B16" s="79"/>
      <c r="C16" s="80"/>
      <c r="D16" s="82"/>
      <c r="E16" s="60">
        <f>+D15/D17</f>
        <v>0.7984154929577465</v>
      </c>
      <c r="F16" s="82"/>
      <c r="G16" s="60">
        <f>F15/F17</f>
        <v>0.7919642857142857</v>
      </c>
      <c r="H16" s="86"/>
    </row>
    <row r="17" spans="1:8" ht="15">
      <c r="A17" s="27"/>
      <c r="B17" s="19" t="s">
        <v>6</v>
      </c>
      <c r="C17" s="28"/>
      <c r="D17" s="21">
        <f>+D15+D8</f>
        <v>1136</v>
      </c>
      <c r="E17" s="22">
        <f>E9+E16</f>
        <v>1</v>
      </c>
      <c r="F17" s="21">
        <f>+F15+F8</f>
        <v>1120</v>
      </c>
      <c r="G17" s="22">
        <f>G9+G16</f>
        <v>1</v>
      </c>
      <c r="H17" s="18">
        <f t="shared" si="0"/>
        <v>0.014285714285714235</v>
      </c>
    </row>
    <row r="18" ht="15">
      <c r="A18" s="33" t="s">
        <v>39</v>
      </c>
    </row>
    <row r="20" spans="1:3" ht="39.75" customHeight="1">
      <c r="A20" s="94" t="s">
        <v>49</v>
      </c>
      <c r="B20" s="94"/>
      <c r="C20" s="94"/>
    </row>
    <row r="21" spans="1:3" ht="15">
      <c r="A21" s="46"/>
      <c r="B21" s="46"/>
      <c r="C21" s="51" t="s">
        <v>10</v>
      </c>
    </row>
    <row r="22" spans="1:3" ht="21.75" customHeight="1">
      <c r="A22" s="48" t="s">
        <v>27</v>
      </c>
      <c r="B22" s="47" t="s">
        <v>28</v>
      </c>
      <c r="C22" s="43" t="s">
        <v>25</v>
      </c>
    </row>
    <row r="23" spans="1:3" ht="15">
      <c r="A23" s="45">
        <v>2006</v>
      </c>
      <c r="B23" s="45">
        <v>128</v>
      </c>
      <c r="C23" s="63">
        <f aca="true" t="shared" si="1" ref="C23:C37">B23/$B$38</f>
        <v>0.11267605633802817</v>
      </c>
    </row>
    <row r="24" spans="1:3" ht="15">
      <c r="A24" s="45">
        <v>2002</v>
      </c>
      <c r="B24" s="45">
        <v>104</v>
      </c>
      <c r="C24" s="63">
        <f t="shared" si="1"/>
        <v>0.09154929577464789</v>
      </c>
    </row>
    <row r="25" spans="1:3" ht="15">
      <c r="A25" s="45">
        <v>2005</v>
      </c>
      <c r="B25" s="45">
        <v>103</v>
      </c>
      <c r="C25" s="63">
        <f t="shared" si="1"/>
        <v>0.09066901408450705</v>
      </c>
    </row>
    <row r="26" spans="1:3" ht="15">
      <c r="A26" s="45">
        <v>2007</v>
      </c>
      <c r="B26" s="45">
        <v>90</v>
      </c>
      <c r="C26" s="63">
        <f t="shared" si="1"/>
        <v>0.07922535211267606</v>
      </c>
    </row>
    <row r="27" spans="1:3" ht="15">
      <c r="A27" s="45">
        <v>2000</v>
      </c>
      <c r="B27" s="45">
        <v>83</v>
      </c>
      <c r="C27" s="63">
        <f t="shared" si="1"/>
        <v>0.07306338028169014</v>
      </c>
    </row>
    <row r="28" spans="1:3" ht="15">
      <c r="A28" s="45">
        <v>2003</v>
      </c>
      <c r="B28" s="45">
        <v>79</v>
      </c>
      <c r="C28" s="63">
        <f t="shared" si="1"/>
        <v>0.06954225352112677</v>
      </c>
    </row>
    <row r="29" spans="1:3" ht="15">
      <c r="A29" s="45">
        <v>2004</v>
      </c>
      <c r="B29" s="45">
        <v>77</v>
      </c>
      <c r="C29" s="63">
        <f t="shared" si="1"/>
        <v>0.06778169014084508</v>
      </c>
    </row>
    <row r="30" spans="1:3" ht="15">
      <c r="A30" s="45">
        <v>2001</v>
      </c>
      <c r="B30" s="45">
        <v>73</v>
      </c>
      <c r="C30" s="63">
        <f t="shared" si="1"/>
        <v>0.06426056338028169</v>
      </c>
    </row>
    <row r="31" spans="1:3" ht="15">
      <c r="A31" s="45">
        <v>2008</v>
      </c>
      <c r="B31" s="45">
        <v>63</v>
      </c>
      <c r="C31" s="63">
        <f t="shared" si="1"/>
        <v>0.05545774647887324</v>
      </c>
    </row>
    <row r="32" spans="1:3" ht="15">
      <c r="A32" s="45">
        <v>2009</v>
      </c>
      <c r="B32" s="45">
        <v>53</v>
      </c>
      <c r="C32" s="63">
        <f t="shared" si="1"/>
        <v>0.04665492957746479</v>
      </c>
    </row>
    <row r="33" spans="1:3" ht="15">
      <c r="A33" s="45">
        <v>2010</v>
      </c>
      <c r="B33" s="45">
        <v>41</v>
      </c>
      <c r="C33" s="63">
        <f t="shared" si="1"/>
        <v>0.03609154929577465</v>
      </c>
    </row>
    <row r="34" spans="1:3" ht="15">
      <c r="A34" s="45">
        <v>2013</v>
      </c>
      <c r="B34" s="45">
        <v>37</v>
      </c>
      <c r="C34" s="63">
        <f t="shared" si="1"/>
        <v>0.032570422535211266</v>
      </c>
    </row>
    <row r="35" spans="1:3" ht="15">
      <c r="A35" s="45">
        <v>2011</v>
      </c>
      <c r="B35" s="45">
        <v>37</v>
      </c>
      <c r="C35" s="63">
        <f t="shared" si="1"/>
        <v>0.032570422535211266</v>
      </c>
    </row>
    <row r="36" spans="1:3" ht="15">
      <c r="A36" s="45">
        <v>1999</v>
      </c>
      <c r="B36" s="45">
        <v>36</v>
      </c>
      <c r="C36" s="63">
        <f t="shared" si="1"/>
        <v>0.03169014084507042</v>
      </c>
    </row>
    <row r="37" spans="1:3" ht="15">
      <c r="A37" s="44" t="s">
        <v>26</v>
      </c>
      <c r="B37" s="44">
        <f>B38-SUM(B23:B36)</f>
        <v>132</v>
      </c>
      <c r="C37" s="63">
        <f t="shared" si="1"/>
        <v>0.11619718309859155</v>
      </c>
    </row>
    <row r="38" spans="1:4" ht="15">
      <c r="A38" s="49" t="s">
        <v>29</v>
      </c>
      <c r="B38" s="52">
        <f>D17</f>
        <v>1136</v>
      </c>
      <c r="C38" s="50">
        <f>SUM(C23:C37)</f>
        <v>1</v>
      </c>
      <c r="D38" s="55"/>
    </row>
    <row r="39" spans="1:3" ht="15">
      <c r="A39" s="95" t="s">
        <v>39</v>
      </c>
      <c r="B39" s="95"/>
      <c r="C39" s="95"/>
    </row>
    <row r="40" spans="1:3" ht="15">
      <c r="A40" s="96"/>
      <c r="B40" s="96"/>
      <c r="C40" s="96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39:C40"/>
  </mergeCells>
  <conditionalFormatting sqref="H6:H8 H10:H15 C23:C37">
    <cfRule type="cellIs" priority="5" dxfId="13" operator="lessThan">
      <formula>0</formula>
    </cfRule>
  </conditionalFormatting>
  <conditionalFormatting sqref="H17">
    <cfRule type="cellIs" priority="4" dxfId="13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AnnaB</cp:lastModifiedBy>
  <cp:lastPrinted>2016-07-29T11:01:19Z</cp:lastPrinted>
  <dcterms:created xsi:type="dcterms:W3CDTF">2012-03-22T10:49:24Z</dcterms:created>
  <dcterms:modified xsi:type="dcterms:W3CDTF">2018-05-29T09:42:20Z</dcterms:modified>
  <cp:category/>
  <cp:version/>
  <cp:contentType/>
  <cp:contentStatus/>
</cp:coreProperties>
</file>