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19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<sst xmlns="http://schemas.openxmlformats.org/spreadsheetml/2006/main" count="104" uniqueCount="51">
  <si>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</si>
  <si>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</si>
  <si>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</si>
  <si>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</si>
  <si>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</si>
  <si>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</si>
  <si>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</si>
  <si>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</si>
  <si>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</si>
  <si>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</si>
  <si>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</si>
  <si>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</si>
  <si>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</si>
  <si>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</si>
  <si>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</si>
  <si>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</si>
  <si>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</si>
  <si>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</si>
  <si>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</si>
  <si>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</si>
  <si>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</si>
  <si>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</si>
  <si>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</si>
  <si>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</si>
  <si>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</si>
  <si>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</si>
  <si>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</si>
  <si>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</si>
  <si>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</si>
  <si>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</si>
  <si>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</si>
  <si>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</si>
  <si>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</si>
  <si>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</si>
  <si>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</si>
  <si>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</si>
  <si>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</si>
  <si>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</si>
  <si>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</si>
  <si>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</si>
  <si>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AUTOSAN</t>
  </si>
  <si>
    <t>SCANIA</t>
  </si>
  <si>
    <t>KAROSA</t>
  </si>
  <si>
    <t>Pierwsze rejestracje NOWYCH autobusów w Polsce 
styczeń  - luty 2018 rok</t>
  </si>
  <si>
    <t>1 - 2.2018</t>
  </si>
  <si>
    <t>1-2.2017</t>
  </si>
  <si>
    <t>Pierwsze rejestracje NOWYCH autobusów w Polsce
styczeń - luty 2018 rok
według segmentów</t>
  </si>
  <si>
    <t>Pierwsze rejestracje UŻYWANYCH autobusów w Polsce, 
styczeń - luty 2018 rok</t>
  </si>
  <si>
    <t>RENAULT</t>
  </si>
  <si>
    <t>Pierwsze rejestracje UŻYWANYCH autobusów w Polsce
styczeń - luty 2018 rok
według segmentów</t>
  </si>
  <si>
    <t>Pierwsze rejestracje używanych autobusów, 
według roku produkcji; styczeń - luty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</si>
</sst>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G10" sqref="G10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43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231</v>
      </c>
      <c r="D6" s="4">
        <f aca="true" t="shared" si="0" ref="D6:D14">C6/$C$15</f>
        <v>0.5539568345323741</v>
      </c>
      <c r="E6" s="10">
        <v>142</v>
      </c>
      <c r="F6" s="4">
        <f aca="true" t="shared" si="1" ref="F6:F14">E6/$E$15</f>
        <v>0.6147186147186147</v>
      </c>
      <c r="G6" s="16">
        <f>C6/E6-1</f>
        <v>0.6267605633802817</v>
      </c>
      <c r="H6" s="57"/>
      <c r="I6" s="57"/>
    </row>
    <row r="7" spans="1:9" ht="15">
      <c r="A7" s="3">
        <v>2</v>
      </c>
      <c r="B7" s="6" t="s">
        <v>30</v>
      </c>
      <c r="C7" s="7">
        <v>67</v>
      </c>
      <c r="D7" s="4">
        <f t="shared" si="0"/>
        <v>0.1606714628297362</v>
      </c>
      <c r="E7" s="10">
        <v>8</v>
      </c>
      <c r="F7" s="4">
        <f t="shared" si="1"/>
        <v>0.03463203463203463</v>
      </c>
      <c r="G7" s="16">
        <f>C7/E7-1</f>
        <v>7.375</v>
      </c>
      <c r="H7" s="57"/>
      <c r="I7" s="57"/>
    </row>
    <row r="8" spans="1:9" ht="15">
      <c r="A8" s="3">
        <v>3</v>
      </c>
      <c r="B8" s="6" t="s">
        <v>32</v>
      </c>
      <c r="C8" s="8">
        <v>33</v>
      </c>
      <c r="D8" s="4">
        <f t="shared" si="0"/>
        <v>0.07913669064748201</v>
      </c>
      <c r="E8" s="11">
        <v>26</v>
      </c>
      <c r="F8" s="4">
        <f t="shared" si="1"/>
        <v>0.11255411255411256</v>
      </c>
      <c r="G8" s="16">
        <f>IF(E8=0," ",C8/E8-1)</f>
        <v>0.26923076923076916</v>
      </c>
      <c r="H8" s="57"/>
      <c r="I8" s="57"/>
    </row>
    <row r="9" spans="1:9" ht="15">
      <c r="A9" s="3">
        <v>4</v>
      </c>
      <c r="B9" s="40" t="s">
        <v>40</v>
      </c>
      <c r="C9" s="8">
        <v>15</v>
      </c>
      <c r="D9" s="4">
        <f t="shared" si="0"/>
        <v>0.03597122302158273</v>
      </c>
      <c r="E9" s="10">
        <v>1</v>
      </c>
      <c r="F9" s="4">
        <f t="shared" si="1"/>
        <v>0.004329004329004329</v>
      </c>
      <c r="G9" s="16">
        <f>C9/E9-1</f>
        <v>14</v>
      </c>
      <c r="H9" s="57"/>
      <c r="I9" s="57"/>
    </row>
    <row r="10" spans="1:9" ht="15">
      <c r="A10" s="3">
        <v>5</v>
      </c>
      <c r="B10" s="38" t="s">
        <v>37</v>
      </c>
      <c r="C10" s="8">
        <v>14</v>
      </c>
      <c r="D10" s="4">
        <f t="shared" si="0"/>
        <v>0.03357314148681055</v>
      </c>
      <c r="E10" s="10">
        <v>2</v>
      </c>
      <c r="F10" s="4">
        <f t="shared" si="1"/>
        <v>0.008658008658008658</v>
      </c>
      <c r="G10" s="16">
        <f>C10/E10-1</f>
        <v>6</v>
      </c>
      <c r="I10" s="57"/>
    </row>
    <row r="11" spans="1:9" ht="15">
      <c r="A11" s="39">
        <v>6</v>
      </c>
      <c r="B11" s="6" t="s">
        <v>41</v>
      </c>
      <c r="C11" s="8">
        <v>11</v>
      </c>
      <c r="D11" s="4">
        <f t="shared" si="0"/>
        <v>0.026378896882494004</v>
      </c>
      <c r="E11" s="10">
        <v>5</v>
      </c>
      <c r="F11" s="4">
        <f t="shared" si="1"/>
        <v>0.021645021645021644</v>
      </c>
      <c r="G11" s="16">
        <f>IF(E11=0,"",C11/E11-1)</f>
        <v>1.2000000000000002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46</v>
      </c>
      <c r="D14" s="4">
        <f t="shared" si="0"/>
        <v>0.11031175059952038</v>
      </c>
      <c r="E14" s="8">
        <f>E15-SUM(E6:E13)</f>
        <v>47</v>
      </c>
      <c r="F14" s="4">
        <f t="shared" si="1"/>
        <v>0.20346320346320346</v>
      </c>
      <c r="G14" s="16">
        <f>C14/E14-1</f>
        <v>-0.021276595744680882</v>
      </c>
      <c r="I14" s="57"/>
    </row>
    <row r="15" spans="1:7" ht="15">
      <c r="A15" s="12"/>
      <c r="B15" s="19" t="s">
        <v>36</v>
      </c>
      <c r="C15" s="20">
        <v>417</v>
      </c>
      <c r="D15" s="22">
        <v>1</v>
      </c>
      <c r="E15" s="21">
        <v>231</v>
      </c>
      <c r="F15" s="23">
        <v>1</v>
      </c>
      <c r="G15" s="54">
        <f>C15/E15-1</f>
        <v>0.8051948051948052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3" operator="lessThan">
      <formula>0</formula>
    </cfRule>
  </conditionalFormatting>
  <conditionalFormatting sqref="G6:G14">
    <cfRule type="cellIs" priority="6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D4" sqref="D4:G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46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/>
      <c r="E6" s="4">
        <f>IF(D6=0,"",D6/$D$8)</f>
      </c>
      <c r="F6" s="10">
        <v>1</v>
      </c>
      <c r="G6" s="4">
        <f>IF(F6=0,"",F6/$F$8)</f>
        <v>0.006622516556291391</v>
      </c>
      <c r="H6" s="16">
        <f>IF(F6=0,"",D6/F6-1)</f>
        <v>-1</v>
      </c>
    </row>
    <row r="7" spans="1:9" ht="15">
      <c r="A7" s="35"/>
      <c r="B7" s="6" t="s">
        <v>14</v>
      </c>
      <c r="C7" s="93"/>
      <c r="D7" s="7">
        <v>162</v>
      </c>
      <c r="E7" s="59">
        <f>+D7/$D$8</f>
        <v>1</v>
      </c>
      <c r="F7" s="10">
        <v>150</v>
      </c>
      <c r="G7" s="59">
        <f>+F7/$F$8</f>
        <v>0.9933774834437086</v>
      </c>
      <c r="H7" s="16">
        <f>D7/F7-1</f>
        <v>0.08000000000000007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162</v>
      </c>
      <c r="E8" s="61">
        <f>SUM(E6:E7)</f>
        <v>1</v>
      </c>
      <c r="F8" s="83">
        <f>SUM(F6:F7)</f>
        <v>151</v>
      </c>
      <c r="G8" s="61">
        <f>SUM(G6:G7)</f>
        <v>1</v>
      </c>
      <c r="H8" s="85">
        <f>D8/F8-1</f>
        <v>0.07284768211920523</v>
      </c>
      <c r="I8" s="58"/>
    </row>
    <row r="9" spans="1:9" ht="15">
      <c r="A9" s="76"/>
      <c r="B9" s="79"/>
      <c r="C9" s="80"/>
      <c r="D9" s="82"/>
      <c r="E9" s="60">
        <f>+D8/D17</f>
        <v>0.38848920863309355</v>
      </c>
      <c r="F9" s="84"/>
      <c r="G9" s="60">
        <f>+F8/F17</f>
        <v>0.6536796536796536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186</v>
      </c>
      <c r="E10" s="59">
        <f>D10/$D$15</f>
        <v>0.7294117647058823</v>
      </c>
      <c r="F10" s="10">
        <v>25</v>
      </c>
      <c r="G10" s="59">
        <f>F10/$F$15</f>
        <v>0.3125</v>
      </c>
      <c r="H10" s="16">
        <f>D10/F10-1</f>
        <v>6.44</v>
      </c>
      <c r="I10" s="58"/>
    </row>
    <row r="11" spans="1:9" ht="15">
      <c r="A11" s="35"/>
      <c r="B11" s="6"/>
      <c r="C11" s="24" t="s">
        <v>19</v>
      </c>
      <c r="D11" s="8">
        <v>6</v>
      </c>
      <c r="E11" s="59">
        <f>D11/$D$15</f>
        <v>0.023529411764705882</v>
      </c>
      <c r="F11" s="11">
        <v>13</v>
      </c>
      <c r="G11" s="59">
        <f>F11/$F$15</f>
        <v>0.1625</v>
      </c>
      <c r="H11" s="16">
        <f>D11/F11-1</f>
        <v>-0.5384615384615384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53</v>
      </c>
      <c r="E13" s="59">
        <f>D13/$D$15</f>
        <v>0.20784313725490197</v>
      </c>
      <c r="F13" s="10">
        <v>42</v>
      </c>
      <c r="G13" s="59">
        <f>F13/$F$15</f>
        <v>0.525</v>
      </c>
      <c r="H13" s="16">
        <f>D13/F13-1</f>
        <v>0.26190476190476186</v>
      </c>
      <c r="I13" s="58"/>
    </row>
    <row r="14" spans="1:9" ht="15">
      <c r="A14" s="36"/>
      <c r="B14" s="24"/>
      <c r="C14" s="24" t="s">
        <v>23</v>
      </c>
      <c r="D14" s="8">
        <v>10</v>
      </c>
      <c r="E14" s="59">
        <f>IF(D14=0,"",D14/$D$15)</f>
        <v>0.0392156862745098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255</v>
      </c>
      <c r="E15" s="61">
        <f>SUM(E10:E14)</f>
        <v>1</v>
      </c>
      <c r="F15" s="81">
        <f>SUM(F10:F14)</f>
        <v>80</v>
      </c>
      <c r="G15" s="61">
        <f>SUM(G10:G14)</f>
        <v>1</v>
      </c>
      <c r="H15" s="85">
        <f>D15/F15-1</f>
        <v>2.1875</v>
      </c>
      <c r="I15" s="58"/>
    </row>
    <row r="16" spans="1:9" ht="15">
      <c r="A16" s="76"/>
      <c r="B16" s="79"/>
      <c r="C16" s="80"/>
      <c r="D16" s="82"/>
      <c r="E16" s="60">
        <f>+D15/D17</f>
        <v>0.6115107913669064</v>
      </c>
      <c r="F16" s="82"/>
      <c r="G16" s="60">
        <f>F15/F17</f>
        <v>0.3463203463203463</v>
      </c>
      <c r="H16" s="86"/>
      <c r="I16" s="58"/>
    </row>
    <row r="17" spans="1:9" ht="15">
      <c r="A17" s="27"/>
      <c r="B17" s="19" t="s">
        <v>33</v>
      </c>
      <c r="C17" s="28"/>
      <c r="D17" s="21">
        <f>+D15+D8</f>
        <v>417</v>
      </c>
      <c r="E17" s="22">
        <v>1</v>
      </c>
      <c r="F17" s="21">
        <f>+F8+F15</f>
        <v>231</v>
      </c>
      <c r="G17" s="22">
        <v>1</v>
      </c>
      <c r="H17" s="54">
        <f>D17/F17-1</f>
        <v>0.8051948051948052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3" operator="lessThan">
      <formula>0</formula>
    </cfRule>
  </conditionalFormatting>
  <conditionalFormatting sqref="H17">
    <cfRule type="cellIs" priority="4" dxfId="13" operator="lessThan">
      <formula>0</formula>
    </cfRule>
  </conditionalFormatting>
  <conditionalFormatting sqref="H14">
    <cfRule type="cellIs" priority="3" dxfId="13" operator="lessThan">
      <formula>0</formula>
    </cfRule>
  </conditionalFormatting>
  <conditionalFormatting sqref="H12">
    <cfRule type="cellIs" priority="1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F20" sqref="F20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47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44</v>
      </c>
      <c r="D4" s="72"/>
      <c r="E4" s="71" t="s">
        <v>45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150</v>
      </c>
      <c r="D6" s="59">
        <f aca="true" t="shared" si="0" ref="D6:D13">C6/$C$14</f>
        <v>0.30181086519114686</v>
      </c>
      <c r="E6" s="10">
        <v>157</v>
      </c>
      <c r="F6" s="59">
        <f aca="true" t="shared" si="1" ref="F6:F13">E6/$E$14</f>
        <v>0.32172131147540983</v>
      </c>
      <c r="G6" s="15">
        <f aca="true" t="shared" si="2" ref="G6:G12">C6/E6-1</f>
        <v>-0.04458598726114649</v>
      </c>
      <c r="I6" s="65"/>
      <c r="J6" s="65"/>
      <c r="K6" s="64"/>
    </row>
    <row r="7" spans="1:11" ht="15">
      <c r="A7" s="29">
        <v>2</v>
      </c>
      <c r="B7" s="6" t="s">
        <v>2</v>
      </c>
      <c r="C7" s="7">
        <v>58</v>
      </c>
      <c r="D7" s="59">
        <f t="shared" si="0"/>
        <v>0.11670020120724346</v>
      </c>
      <c r="E7" s="10">
        <v>52</v>
      </c>
      <c r="F7" s="62">
        <f t="shared" si="1"/>
        <v>0.10655737704918032</v>
      </c>
      <c r="G7" s="16">
        <f t="shared" si="2"/>
        <v>0.11538461538461542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52</v>
      </c>
      <c r="D8" s="59">
        <f t="shared" si="0"/>
        <v>0.10462776659959759</v>
      </c>
      <c r="E8" s="11">
        <v>37</v>
      </c>
      <c r="F8" s="62">
        <f t="shared" si="1"/>
        <v>0.07581967213114754</v>
      </c>
      <c r="G8" s="16">
        <f t="shared" si="2"/>
        <v>0.4054054054054055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39</v>
      </c>
      <c r="D9" s="59">
        <f t="shared" si="0"/>
        <v>0.07847082494969819</v>
      </c>
      <c r="E9" s="10">
        <v>31</v>
      </c>
      <c r="F9" s="62">
        <f t="shared" si="1"/>
        <v>0.06352459016393443</v>
      </c>
      <c r="G9" s="16">
        <f t="shared" si="2"/>
        <v>0.25806451612903225</v>
      </c>
      <c r="I9" s="65"/>
      <c r="J9" s="65"/>
      <c r="K9" s="64"/>
    </row>
    <row r="10" spans="1:11" ht="15">
      <c r="A10" s="29">
        <v>5</v>
      </c>
      <c r="B10" s="6" t="s">
        <v>38</v>
      </c>
      <c r="C10" s="8">
        <v>36</v>
      </c>
      <c r="D10" s="59">
        <f t="shared" si="0"/>
        <v>0.07243460764587525</v>
      </c>
      <c r="E10" s="11">
        <v>31</v>
      </c>
      <c r="F10" s="62">
        <f t="shared" si="1"/>
        <v>0.06352459016393443</v>
      </c>
      <c r="G10" s="16">
        <f t="shared" si="2"/>
        <v>0.16129032258064524</v>
      </c>
      <c r="I10" s="65"/>
      <c r="J10" s="65"/>
      <c r="K10" s="64"/>
    </row>
    <row r="11" spans="1:11" ht="15">
      <c r="A11" s="66">
        <v>6</v>
      </c>
      <c r="B11" s="6" t="s">
        <v>48</v>
      </c>
      <c r="C11" s="8">
        <v>24</v>
      </c>
      <c r="D11" s="59">
        <f t="shared" si="0"/>
        <v>0.0482897384305835</v>
      </c>
      <c r="E11" s="11">
        <v>29</v>
      </c>
      <c r="F11" s="62">
        <f t="shared" si="1"/>
        <v>0.05942622950819672</v>
      </c>
      <c r="G11" s="16">
        <f t="shared" si="2"/>
        <v>-0.1724137931034483</v>
      </c>
      <c r="I11" s="65"/>
      <c r="J11" s="65"/>
      <c r="K11" s="64"/>
    </row>
    <row r="12" spans="1:11" ht="15">
      <c r="A12" s="29"/>
      <c r="B12" s="6" t="s">
        <v>42</v>
      </c>
      <c r="C12" s="8">
        <v>24</v>
      </c>
      <c r="D12" s="59">
        <f t="shared" si="0"/>
        <v>0.0482897384305835</v>
      </c>
      <c r="E12" s="11">
        <v>21</v>
      </c>
      <c r="F12" s="62">
        <f t="shared" si="1"/>
        <v>0.0430327868852459</v>
      </c>
      <c r="G12" s="16">
        <f t="shared" si="2"/>
        <v>0.1428571428571428</v>
      </c>
      <c r="I12" s="65"/>
      <c r="J12" s="65"/>
      <c r="K12" s="64"/>
    </row>
    <row r="13" spans="1:11" ht="15">
      <c r="A13" s="26"/>
      <c r="B13" s="9" t="s">
        <v>3</v>
      </c>
      <c r="C13" s="8">
        <f>C14-SUM(C6:C12)</f>
        <v>114</v>
      </c>
      <c r="D13" s="59">
        <f t="shared" si="0"/>
        <v>0.22937625754527163</v>
      </c>
      <c r="E13" s="8">
        <f>E14-SUM(E6:E12)</f>
        <v>130</v>
      </c>
      <c r="F13" s="62">
        <f t="shared" si="1"/>
        <v>0.26639344262295084</v>
      </c>
      <c r="G13" s="17">
        <f>C13/E13-1</f>
        <v>-0.12307692307692308</v>
      </c>
      <c r="I13" s="65"/>
      <c r="J13" s="65"/>
      <c r="K13" s="64"/>
    </row>
    <row r="14" spans="1:11" ht="15">
      <c r="A14" s="12"/>
      <c r="B14" s="19" t="s">
        <v>6</v>
      </c>
      <c r="C14" s="20">
        <v>497</v>
      </c>
      <c r="D14" s="23">
        <v>1</v>
      </c>
      <c r="E14" s="21">
        <v>488</v>
      </c>
      <c r="F14" s="23">
        <v>1</v>
      </c>
      <c r="G14" s="54">
        <f>C14/E14-1</f>
        <v>0.018442622950819665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1 G13">
    <cfRule type="cellIs" priority="3" dxfId="13" operator="lessThan">
      <formula>0</formula>
    </cfRule>
  </conditionalFormatting>
  <conditionalFormatting sqref="G14">
    <cfRule type="cellIs" priority="2" dxfId="13" operator="lessThan">
      <formula>0</formula>
    </cfRule>
  </conditionalFormatting>
  <conditionalFormatting sqref="G12">
    <cfRule type="cellIs" priority="1" dxfId="1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4">
      <selection activeCell="H12" sqref="H1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49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44</v>
      </c>
      <c r="E4" s="72"/>
      <c r="F4" s="71" t="s">
        <v>45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2</v>
      </c>
      <c r="E6" s="59">
        <f>+D6/$D$8</f>
        <v>0.01818181818181818</v>
      </c>
      <c r="F6" s="7">
        <v>8</v>
      </c>
      <c r="G6" s="59">
        <f>+F6/$F$8</f>
        <v>0.07920792079207921</v>
      </c>
      <c r="H6" s="15">
        <f>D6/F6-1</f>
        <v>-0.75</v>
      </c>
    </row>
    <row r="7" spans="1:8" ht="15">
      <c r="A7" s="29"/>
      <c r="B7" s="6" t="s">
        <v>14</v>
      </c>
      <c r="C7" s="93"/>
      <c r="D7" s="7">
        <v>108</v>
      </c>
      <c r="E7" s="59">
        <f>+D7/$D$8</f>
        <v>0.9818181818181818</v>
      </c>
      <c r="F7" s="7">
        <v>93</v>
      </c>
      <c r="G7" s="59">
        <f>+F7/$F$8</f>
        <v>0.9207920792079208</v>
      </c>
      <c r="H7" s="16">
        <f aca="true" t="shared" si="0" ref="H7:H17">D7/F7-1</f>
        <v>0.16129032258064524</v>
      </c>
    </row>
    <row r="8" spans="1:8" ht="15">
      <c r="A8" s="75" t="s">
        <v>12</v>
      </c>
      <c r="B8" s="77" t="s">
        <v>6</v>
      </c>
      <c r="C8" s="78"/>
      <c r="D8" s="81">
        <f>SUM(D6:D7)</f>
        <v>110</v>
      </c>
      <c r="E8" s="31">
        <f>SUM(E6:E7)</f>
        <v>1</v>
      </c>
      <c r="F8" s="83">
        <f>SUM(F6:F7)</f>
        <v>101</v>
      </c>
      <c r="G8" s="31">
        <f>SUM(G6:G7)</f>
        <v>1</v>
      </c>
      <c r="H8" s="85">
        <f>D8/F8-1</f>
        <v>0.08910891089108919</v>
      </c>
    </row>
    <row r="9" spans="1:8" ht="15">
      <c r="A9" s="76"/>
      <c r="B9" s="79"/>
      <c r="C9" s="80"/>
      <c r="D9" s="82"/>
      <c r="E9" s="60">
        <f>+D8/D17</f>
        <v>0.22132796780684105</v>
      </c>
      <c r="F9" s="84"/>
      <c r="G9" s="60">
        <f>+F8/F17</f>
        <v>0.2069672131147541</v>
      </c>
      <c r="H9" s="86"/>
    </row>
    <row r="10" spans="1:8" ht="15">
      <c r="A10" s="29"/>
      <c r="B10" s="24" t="s">
        <v>14</v>
      </c>
      <c r="C10" s="5" t="s">
        <v>18</v>
      </c>
      <c r="D10" s="8">
        <v>52</v>
      </c>
      <c r="E10" s="59">
        <f>D10/$D$15</f>
        <v>0.1343669250645995</v>
      </c>
      <c r="F10" s="10">
        <v>57</v>
      </c>
      <c r="G10" s="59">
        <f>F10/$F$15</f>
        <v>0.14728682170542637</v>
      </c>
      <c r="H10" s="16">
        <f t="shared" si="0"/>
        <v>-0.08771929824561409</v>
      </c>
    </row>
    <row r="11" spans="1:8" ht="15">
      <c r="A11" s="29"/>
      <c r="B11" s="24"/>
      <c r="C11" s="6" t="s">
        <v>19</v>
      </c>
      <c r="D11" s="8">
        <v>118</v>
      </c>
      <c r="E11" s="59">
        <f>D11/$D$15</f>
        <v>0.3049095607235142</v>
      </c>
      <c r="F11" s="11">
        <v>150</v>
      </c>
      <c r="G11" s="59">
        <f>F11/$F$15</f>
        <v>0.3875968992248062</v>
      </c>
      <c r="H11" s="16">
        <f t="shared" si="0"/>
        <v>-0.21333333333333337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0.007751937984496124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21</v>
      </c>
      <c r="D13" s="8">
        <v>138</v>
      </c>
      <c r="E13" s="59">
        <f>D13/$D$15</f>
        <v>0.35658914728682173</v>
      </c>
      <c r="F13" s="10">
        <v>155</v>
      </c>
      <c r="G13" s="59">
        <f>F13/$F$15</f>
        <v>0.4005167958656331</v>
      </c>
      <c r="H13" s="16">
        <f t="shared" si="0"/>
        <v>-0.10967741935483866</v>
      </c>
    </row>
    <row r="14" spans="1:8" ht="15">
      <c r="A14" s="32"/>
      <c r="B14" s="24"/>
      <c r="C14" s="9" t="s">
        <v>22</v>
      </c>
      <c r="D14" s="8">
        <v>76</v>
      </c>
      <c r="E14" s="59">
        <f>D14/$D$15</f>
        <v>0.19638242894056848</v>
      </c>
      <c r="F14" s="10">
        <v>25</v>
      </c>
      <c r="G14" s="59">
        <f>F14/$F$15</f>
        <v>0.06459948320413436</v>
      </c>
      <c r="H14" s="16">
        <f t="shared" si="0"/>
        <v>2.04</v>
      </c>
    </row>
    <row r="15" spans="1:8" ht="15">
      <c r="A15" s="93" t="s">
        <v>15</v>
      </c>
      <c r="B15" s="77" t="s">
        <v>6</v>
      </c>
      <c r="C15" s="78"/>
      <c r="D15" s="81">
        <f>SUM(D10:D14)</f>
        <v>387</v>
      </c>
      <c r="E15" s="31">
        <f>SUM(E10:E14)</f>
        <v>1</v>
      </c>
      <c r="F15" s="81">
        <f>SUM(F10:F14)</f>
        <v>387</v>
      </c>
      <c r="G15" s="31">
        <f>SUM(G10:G14)</f>
        <v>1</v>
      </c>
      <c r="H15" s="85">
        <f>D15/F15-1</f>
        <v>0</v>
      </c>
    </row>
    <row r="16" spans="1:8" ht="15">
      <c r="A16" s="76"/>
      <c r="B16" s="79"/>
      <c r="C16" s="80"/>
      <c r="D16" s="82"/>
      <c r="E16" s="60">
        <f>+D15/D17</f>
        <v>0.778672032193159</v>
      </c>
      <c r="F16" s="82"/>
      <c r="G16" s="60">
        <f>F15/F17</f>
        <v>0.7930327868852459</v>
      </c>
      <c r="H16" s="86"/>
    </row>
    <row r="17" spans="1:8" ht="15">
      <c r="A17" s="27"/>
      <c r="B17" s="19" t="s">
        <v>6</v>
      </c>
      <c r="C17" s="28"/>
      <c r="D17" s="21">
        <f>+D15+D8</f>
        <v>497</v>
      </c>
      <c r="E17" s="22">
        <f>E9+E16</f>
        <v>1</v>
      </c>
      <c r="F17" s="21">
        <f>+F15+F8</f>
        <v>488</v>
      </c>
      <c r="G17" s="22">
        <f>G9+G16</f>
        <v>1</v>
      </c>
      <c r="H17" s="18">
        <f t="shared" si="0"/>
        <v>0.018442622950819665</v>
      </c>
    </row>
    <row r="18" ht="15">
      <c r="A18" s="33" t="s">
        <v>39</v>
      </c>
    </row>
    <row r="20" spans="1:3" ht="39.75" customHeight="1">
      <c r="A20" s="94" t="s">
        <v>50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59</v>
      </c>
      <c r="C23" s="63">
        <f aca="true" t="shared" si="1" ref="C23:C37">B23/$B$38</f>
        <v>0.11871227364185111</v>
      </c>
    </row>
    <row r="24" spans="1:3" ht="15">
      <c r="A24" s="45">
        <v>2002</v>
      </c>
      <c r="B24" s="45">
        <v>46</v>
      </c>
      <c r="C24" s="63">
        <f t="shared" si="1"/>
        <v>0.0925553319919517</v>
      </c>
    </row>
    <row r="25" spans="1:3" ht="15">
      <c r="A25" s="45">
        <v>2007</v>
      </c>
      <c r="B25" s="45">
        <v>39</v>
      </c>
      <c r="C25" s="63">
        <f t="shared" si="1"/>
        <v>0.07847082494969819</v>
      </c>
    </row>
    <row r="26" spans="1:3" ht="15">
      <c r="A26" s="45">
        <v>2005</v>
      </c>
      <c r="B26" s="45">
        <v>38</v>
      </c>
      <c r="C26" s="63">
        <f t="shared" si="1"/>
        <v>0.07645875251509054</v>
      </c>
    </row>
    <row r="27" spans="1:3" ht="15">
      <c r="A27" s="45">
        <v>2003</v>
      </c>
      <c r="B27" s="45">
        <v>37</v>
      </c>
      <c r="C27" s="63">
        <f t="shared" si="1"/>
        <v>0.0744466800804829</v>
      </c>
    </row>
    <row r="28" spans="1:3" ht="15">
      <c r="A28" s="45">
        <v>2000</v>
      </c>
      <c r="B28" s="45">
        <v>35</v>
      </c>
      <c r="C28" s="63">
        <f t="shared" si="1"/>
        <v>0.07042253521126761</v>
      </c>
    </row>
    <row r="29" spans="1:3" ht="15">
      <c r="A29" s="45">
        <v>2001</v>
      </c>
      <c r="B29" s="45">
        <v>33</v>
      </c>
      <c r="C29" s="63">
        <f t="shared" si="1"/>
        <v>0.06639839034205232</v>
      </c>
    </row>
    <row r="30" spans="1:3" ht="15">
      <c r="A30" s="45">
        <v>2004</v>
      </c>
      <c r="B30" s="45">
        <v>33</v>
      </c>
      <c r="C30" s="63">
        <f t="shared" si="1"/>
        <v>0.06639839034205232</v>
      </c>
    </row>
    <row r="31" spans="1:3" ht="15">
      <c r="A31" s="45">
        <v>2008</v>
      </c>
      <c r="B31" s="45">
        <v>30</v>
      </c>
      <c r="C31" s="63">
        <f t="shared" si="1"/>
        <v>0.060362173038229376</v>
      </c>
    </row>
    <row r="32" spans="1:3" ht="15">
      <c r="A32" s="45">
        <v>2009</v>
      </c>
      <c r="B32" s="45">
        <v>25</v>
      </c>
      <c r="C32" s="63">
        <f t="shared" si="1"/>
        <v>0.05030181086519115</v>
      </c>
    </row>
    <row r="33" spans="1:3" ht="15">
      <c r="A33" s="45">
        <v>2013</v>
      </c>
      <c r="B33" s="45">
        <v>20</v>
      </c>
      <c r="C33" s="63">
        <f t="shared" si="1"/>
        <v>0.04024144869215292</v>
      </c>
    </row>
    <row r="34" spans="1:3" ht="15">
      <c r="A34" s="45">
        <v>2011</v>
      </c>
      <c r="B34" s="45">
        <v>19</v>
      </c>
      <c r="C34" s="63">
        <f t="shared" si="1"/>
        <v>0.03822937625754527</v>
      </c>
    </row>
    <row r="35" spans="1:3" ht="15">
      <c r="A35" s="45">
        <v>1999</v>
      </c>
      <c r="B35" s="45">
        <v>17</v>
      </c>
      <c r="C35" s="63">
        <f t="shared" si="1"/>
        <v>0.03420523138832998</v>
      </c>
    </row>
    <row r="36" spans="1:3" ht="15">
      <c r="A36" s="45">
        <v>2010</v>
      </c>
      <c r="B36" s="45">
        <v>14</v>
      </c>
      <c r="C36" s="63">
        <f t="shared" si="1"/>
        <v>0.028169014084507043</v>
      </c>
    </row>
    <row r="37" spans="1:3" ht="15">
      <c r="A37" s="44" t="s">
        <v>26</v>
      </c>
      <c r="B37" s="44">
        <f>B38-SUM(B23:B36)</f>
        <v>52</v>
      </c>
      <c r="C37" s="63">
        <f t="shared" si="1"/>
        <v>0.10462776659959759</v>
      </c>
    </row>
    <row r="38" spans="1:4" ht="15">
      <c r="A38" s="49" t="s">
        <v>29</v>
      </c>
      <c r="B38" s="52">
        <f>D17</f>
        <v>497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3" operator="lessThan">
      <formula>0</formula>
    </cfRule>
  </conditionalFormatting>
  <conditionalFormatting sqref="H17">
    <cfRule type="cellIs" priority="4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2018-03-22T11:41:51Z</dcterms:modified>
  <cp:category/>
  <cp:version/>
  <cp:contentType/>
  <cp:contentStatus/>
</cp:coreProperties>
</file>