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<sst xmlns="http://schemas.openxmlformats.org/spreadsheetml/2006/main" count="99" uniqueCount="48">
  <si>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</si>
  <si>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</si>
  <si>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</si>
  <si>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</si>
  <si>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</si>
  <si>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</si>
  <si>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</si>
  <si>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</si>
  <si>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</si>
  <si>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</si>
  <si>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</si>
  <si>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</si>
  <si>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</si>
  <si>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</si>
  <si>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</si>
  <si>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</si>
  <si>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</si>
  <si>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</si>
  <si>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</si>
  <si>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</si>
  <si>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</si>
  <si>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</si>
  <si>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</si>
  <si>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</si>
  <si>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</si>
  <si>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</si>
  <si>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</si>
  <si>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</si>
  <si>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</si>
  <si>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</si>
  <si>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</si>
  <si>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</si>
  <si>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</si>
  <si>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</si>
  <si>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</si>
  <si>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</si>
  <si>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</si>
  <si>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</si>
  <si>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</si>
  <si>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</si>
  <si>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VAN HOOL</t>
  </si>
  <si>
    <t>Pierwsze rejestracje UŻYWANYCH autobusów w Polsce
styczeń-marzec 2023
według segmentów</t>
  </si>
  <si>
    <t>1-3.2023</t>
  </si>
  <si>
    <t>1-3.2022</t>
  </si>
  <si>
    <t>Pierwsze rejestracje NOWYCH autobusów w Polsce 
styczeń- marzec 2023</t>
  </si>
  <si>
    <t>Pierwsze rejestracje NOWYCH autobusów w Polsce
styczeń-marzec 2023
według segmentów*</t>
  </si>
  <si>
    <t>Pierwsze rejestracje UŻYWANYCH autobusów w Polsce, 
styczeń-marzec 2023</t>
  </si>
  <si>
    <t>Pierwsze rejestracje używanych autobusów, 
wg. roku produkcji; styczeń-marzec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</si>
</sst>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E20" sqref="E20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44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133</v>
      </c>
      <c r="D5" s="63">
        <f>C5/$C$14</f>
        <v>0.45084745762711864</v>
      </c>
      <c r="E5" s="64">
        <v>92</v>
      </c>
      <c r="F5" s="63">
        <f aca="true" t="shared" si="0" ref="F5:F13">E5/$E$14</f>
        <v>0.2884012539184953</v>
      </c>
      <c r="G5" s="65">
        <f>C5/E5-1</f>
        <v>0.44565217391304346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39</v>
      </c>
      <c r="D6" s="69">
        <f aca="true" t="shared" si="1" ref="D6:D13">C6/$C$14</f>
        <v>0.13220338983050847</v>
      </c>
      <c r="E6" s="70">
        <v>91</v>
      </c>
      <c r="F6" s="69">
        <f t="shared" si="0"/>
        <v>0.2852664576802508</v>
      </c>
      <c r="G6" s="71">
        <f aca="true" t="shared" si="2" ref="G6:G12">IF(E6=0,"",C6/E6-1)</f>
        <v>-0.5714285714285714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37</v>
      </c>
      <c r="D7" s="63">
        <f t="shared" si="1"/>
        <v>0.12542372881355932</v>
      </c>
      <c r="E7" s="72">
        <v>10</v>
      </c>
      <c r="F7" s="63">
        <f t="shared" si="0"/>
        <v>0.03134796238244514</v>
      </c>
      <c r="G7" s="65">
        <f t="shared" si="2"/>
        <v>2.7</v>
      </c>
      <c r="H7" s="27"/>
    </row>
    <row r="8" spans="1:8" ht="14.25">
      <c r="A8" s="66">
        <v>4</v>
      </c>
      <c r="B8" s="67" t="s">
        <v>30</v>
      </c>
      <c r="C8" s="66">
        <v>32</v>
      </c>
      <c r="D8" s="69">
        <f t="shared" si="1"/>
        <v>0.10847457627118644</v>
      </c>
      <c r="E8" s="70">
        <v>79</v>
      </c>
      <c r="F8" s="69">
        <f t="shared" si="0"/>
        <v>0.2476489028213166</v>
      </c>
      <c r="G8" s="71">
        <f t="shared" si="2"/>
        <v>-0.5949367088607596</v>
      </c>
      <c r="H8" s="27"/>
    </row>
    <row r="9" spans="1:8" ht="14.25" customHeight="1">
      <c r="A9" s="60">
        <v>5</v>
      </c>
      <c r="B9" s="73" t="s">
        <v>39</v>
      </c>
      <c r="C9" s="60">
        <v>20</v>
      </c>
      <c r="D9" s="63">
        <f t="shared" si="1"/>
        <v>0.06779661016949153</v>
      </c>
      <c r="E9" s="64"/>
      <c r="F9" s="63">
        <f t="shared" si="0"/>
        <v>0</v>
      </c>
      <c r="G9" s="65">
        <f t="shared" si="2"/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34</v>
      </c>
      <c r="D13" s="53">
        <f t="shared" si="1"/>
        <v>0.1152542372881356</v>
      </c>
      <c r="E13" s="51">
        <f>E14-SUM(E5:E12)</f>
        <v>47</v>
      </c>
      <c r="F13" s="53">
        <f t="shared" si="0"/>
        <v>0.14733542319749215</v>
      </c>
      <c r="G13" s="54">
        <f>C13/E13-1</f>
        <v>-0.276595744680851</v>
      </c>
      <c r="H13" s="27"/>
    </row>
    <row r="14" spans="1:8" ht="14.25">
      <c r="A14" s="41"/>
      <c r="B14" s="42" t="s">
        <v>29</v>
      </c>
      <c r="C14" s="43">
        <v>295</v>
      </c>
      <c r="D14" s="44">
        <v>1</v>
      </c>
      <c r="E14" s="43">
        <v>319</v>
      </c>
      <c r="F14" s="44">
        <v>1</v>
      </c>
      <c r="G14" s="45">
        <f>C14/E14-1</f>
        <v>-0.07523510971786829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2">
      <selection activeCell="H16" sqref="H16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21" t="s">
        <v>45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2" t="s">
        <v>9</v>
      </c>
      <c r="B3" s="109"/>
      <c r="C3" s="109" t="s">
        <v>14</v>
      </c>
      <c r="D3" s="107" t="s">
        <v>42</v>
      </c>
      <c r="E3" s="107"/>
      <c r="F3" s="107" t="s">
        <v>43</v>
      </c>
      <c r="G3" s="107"/>
      <c r="H3" s="130" t="s">
        <v>8</v>
      </c>
    </row>
    <row r="4" spans="1:8" ht="33" customHeight="1">
      <c r="A4" s="133"/>
      <c r="B4" s="110"/>
      <c r="C4" s="110"/>
      <c r="D4" s="101" t="s">
        <v>7</v>
      </c>
      <c r="E4" s="102" t="s">
        <v>6</v>
      </c>
      <c r="F4" s="101" t="s">
        <v>7</v>
      </c>
      <c r="G4" s="102" t="s">
        <v>6</v>
      </c>
      <c r="H4" s="131"/>
    </row>
    <row r="5" spans="1:8" ht="14.25">
      <c r="A5" s="12"/>
      <c r="B5" s="3" t="s">
        <v>11</v>
      </c>
      <c r="C5" s="120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20"/>
      <c r="D6" s="4">
        <v>121</v>
      </c>
      <c r="E6" s="24">
        <f>+D6/$D$7</f>
        <v>1</v>
      </c>
      <c r="F6" s="7">
        <v>109</v>
      </c>
      <c r="G6" s="24">
        <f>+F6/$F$7</f>
        <v>1</v>
      </c>
      <c r="H6" s="9">
        <f>D6/F6-1</f>
        <v>0.11009174311926606</v>
      </c>
      <c r="I6" s="21"/>
    </row>
    <row r="7" spans="1:9" ht="14.25">
      <c r="A7" s="122" t="s">
        <v>10</v>
      </c>
      <c r="B7" s="112" t="s">
        <v>5</v>
      </c>
      <c r="C7" s="113"/>
      <c r="D7" s="116">
        <f>SUM(D5:D6)</f>
        <v>121</v>
      </c>
      <c r="E7" s="38">
        <f>SUM(E5:E6)</f>
        <v>1</v>
      </c>
      <c r="F7" s="127">
        <f>SUM(F5:F6)</f>
        <v>109</v>
      </c>
      <c r="G7" s="38">
        <f>SUM(G5:G6)</f>
        <v>1</v>
      </c>
      <c r="H7" s="118">
        <f>D7/F7-1</f>
        <v>0.11009174311926606</v>
      </c>
      <c r="I7" s="23"/>
    </row>
    <row r="8" spans="1:9" ht="14.25">
      <c r="A8" s="123"/>
      <c r="B8" s="124"/>
      <c r="C8" s="125"/>
      <c r="D8" s="126"/>
      <c r="E8" s="29">
        <f>+D7/D16</f>
        <v>0.4101694915254237</v>
      </c>
      <c r="F8" s="128"/>
      <c r="G8" s="29">
        <f>+F7/F16</f>
        <v>0.34169278996865204</v>
      </c>
      <c r="H8" s="129"/>
      <c r="I8" s="23"/>
    </row>
    <row r="9" spans="1:9" ht="14.25">
      <c r="A9" s="15"/>
      <c r="B9" s="3" t="s">
        <v>12</v>
      </c>
      <c r="C9" s="10" t="s">
        <v>16</v>
      </c>
      <c r="D9" s="5">
        <v>130</v>
      </c>
      <c r="E9" s="24">
        <f>D9/$D$14</f>
        <v>0.7471264367816092</v>
      </c>
      <c r="F9" s="7">
        <v>192</v>
      </c>
      <c r="G9" s="24">
        <f>F9/$F$14</f>
        <v>0.9142857142857143</v>
      </c>
      <c r="H9" s="9">
        <f>D9/F9-1</f>
        <v>-0.32291666666666663</v>
      </c>
      <c r="I9" s="23"/>
    </row>
    <row r="10" spans="1:9" ht="14.25">
      <c r="A10" s="15"/>
      <c r="B10" s="3"/>
      <c r="C10" s="76" t="s">
        <v>17</v>
      </c>
      <c r="D10" s="77">
        <v>12</v>
      </c>
      <c r="E10" s="78">
        <f>D10/$D$14</f>
        <v>0.06896551724137931</v>
      </c>
      <c r="F10" s="79">
        <v>9</v>
      </c>
      <c r="G10" s="78">
        <f>F10/$F$14</f>
        <v>0.04285714285714286</v>
      </c>
      <c r="H10" s="80">
        <f>IF(F10=0,"",D10/F10-1)</f>
        <v>0.33333333333333326</v>
      </c>
      <c r="I10" s="23"/>
    </row>
    <row r="11" spans="1:9" ht="14.25">
      <c r="A11" s="15"/>
      <c r="B11" s="3"/>
      <c r="C11" s="10" t="s">
        <v>18</v>
      </c>
      <c r="D11" s="5">
        <v>2</v>
      </c>
      <c r="E11" s="24">
        <f>IF(D11=0,"",D11/$D$14)</f>
        <v>0.011494252873563218</v>
      </c>
      <c r="F11" s="7"/>
      <c r="G11" s="24">
        <f>IF(F11=0,"",F11/$F$14)</f>
      </c>
      <c r="H11" s="9">
        <f>IF(F11=0,"",D11/F11-1)</f>
      </c>
      <c r="I11" s="23"/>
    </row>
    <row r="12" spans="1:9" ht="14.25">
      <c r="A12" s="15"/>
      <c r="B12" s="3"/>
      <c r="C12" s="76" t="s">
        <v>19</v>
      </c>
      <c r="D12" s="77">
        <v>24</v>
      </c>
      <c r="E12" s="78">
        <f>D12/$D$14</f>
        <v>0.13793103448275862</v>
      </c>
      <c r="F12" s="81">
        <v>8</v>
      </c>
      <c r="G12" s="78">
        <f>F12/$F$14</f>
        <v>0.0380952380952381</v>
      </c>
      <c r="H12" s="80">
        <f>D12/F12-1</f>
        <v>2</v>
      </c>
      <c r="I12" s="23"/>
    </row>
    <row r="13" spans="1:9" ht="14.25">
      <c r="A13" s="16"/>
      <c r="B13" s="10"/>
      <c r="C13" s="10" t="s">
        <v>20</v>
      </c>
      <c r="D13" s="5">
        <v>6</v>
      </c>
      <c r="E13" s="24">
        <f>IF(D13=0,"",D13/$D$14)</f>
        <v>0.034482758620689655</v>
      </c>
      <c r="F13" s="7">
        <v>1</v>
      </c>
      <c r="G13" s="24">
        <f>IF(F13=0,"",F13/$F$14)</f>
        <v>0.004761904761904762</v>
      </c>
      <c r="H13" s="9">
        <f>IF(F13=0,"",D13/F13-1)</f>
        <v>5</v>
      </c>
      <c r="I13" s="23"/>
    </row>
    <row r="14" spans="1:9" ht="14.25">
      <c r="A14" s="111" t="s">
        <v>13</v>
      </c>
      <c r="B14" s="112" t="s">
        <v>5</v>
      </c>
      <c r="C14" s="113"/>
      <c r="D14" s="116">
        <f>SUM(D9:D13)</f>
        <v>174</v>
      </c>
      <c r="E14" s="38">
        <f>SUM(E9:E13)</f>
        <v>0.9999999999999999</v>
      </c>
      <c r="F14" s="116">
        <f>SUM(F9:F13)</f>
        <v>210</v>
      </c>
      <c r="G14" s="38">
        <f>SUM(G9:G13)</f>
        <v>0.9999999999999999</v>
      </c>
      <c r="H14" s="118">
        <f>D14/F14-1</f>
        <v>-0.17142857142857137</v>
      </c>
      <c r="I14" s="23"/>
    </row>
    <row r="15" spans="1:9" ht="14.25">
      <c r="A15" s="111"/>
      <c r="B15" s="114"/>
      <c r="C15" s="115"/>
      <c r="D15" s="117"/>
      <c r="E15" s="38">
        <f>+D14/D16</f>
        <v>0.5898305084745763</v>
      </c>
      <c r="F15" s="117"/>
      <c r="G15" s="38">
        <f>F14/F16</f>
        <v>0.658307210031348</v>
      </c>
      <c r="H15" s="119"/>
      <c r="I15" s="23"/>
    </row>
    <row r="16" spans="1:9" ht="14.25">
      <c r="A16" s="91"/>
      <c r="B16" s="93" t="s">
        <v>27</v>
      </c>
      <c r="C16" s="92"/>
      <c r="D16" s="94">
        <v>295</v>
      </c>
      <c r="E16" s="95">
        <v>1</v>
      </c>
      <c r="F16" s="94">
        <v>319</v>
      </c>
      <c r="G16" s="95">
        <v>1</v>
      </c>
      <c r="H16" s="96">
        <f>D16/F16-1</f>
        <v>-0.07523510971786829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  <mergeCell ref="C3:C4"/>
    <mergeCell ref="A14:A15"/>
    <mergeCell ref="B14:C15"/>
    <mergeCell ref="D14:D15"/>
    <mergeCell ref="F14:F15"/>
    <mergeCell ref="H14:H15"/>
    <mergeCell ref="C5:C6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G14" sqref="G14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46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291</v>
      </c>
      <c r="D5" s="63">
        <f aca="true" t="shared" si="0" ref="D5:D11">C5/$C$12</f>
        <v>0.29815573770491804</v>
      </c>
      <c r="E5" s="64">
        <v>205</v>
      </c>
      <c r="F5" s="63">
        <f>E5/$E$12</f>
        <v>0.26588845654993515</v>
      </c>
      <c r="G5" s="65">
        <f aca="true" t="shared" si="1" ref="G5:G10">C5/E5-1</f>
        <v>0.41951219512195115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262</v>
      </c>
      <c r="D6" s="69">
        <f t="shared" si="0"/>
        <v>0.26844262295081966</v>
      </c>
      <c r="E6" s="70">
        <v>201</v>
      </c>
      <c r="F6" s="89">
        <f aca="true" t="shared" si="2" ref="F6:F11">E6/$E$12</f>
        <v>0.2607003891050584</v>
      </c>
      <c r="G6" s="71">
        <f t="shared" si="1"/>
        <v>0.3034825870646767</v>
      </c>
      <c r="I6" s="27"/>
      <c r="J6" s="27"/>
    </row>
    <row r="7" spans="1:10" ht="14.25">
      <c r="A7" s="60">
        <v>3</v>
      </c>
      <c r="B7" s="61" t="s">
        <v>1</v>
      </c>
      <c r="C7" s="60">
        <v>91</v>
      </c>
      <c r="D7" s="63">
        <f t="shared" si="0"/>
        <v>0.0932377049180328</v>
      </c>
      <c r="E7" s="72">
        <v>67</v>
      </c>
      <c r="F7" s="90">
        <f t="shared" si="2"/>
        <v>0.08690012970168612</v>
      </c>
      <c r="G7" s="65">
        <f t="shared" si="1"/>
        <v>0.3582089552238805</v>
      </c>
      <c r="I7" s="27"/>
      <c r="J7" s="27"/>
    </row>
    <row r="8" spans="1:10" ht="14.25">
      <c r="A8" s="66">
        <v>4</v>
      </c>
      <c r="B8" s="67" t="s">
        <v>35</v>
      </c>
      <c r="C8" s="66">
        <v>59</v>
      </c>
      <c r="D8" s="69">
        <f t="shared" si="0"/>
        <v>0.060450819672131145</v>
      </c>
      <c r="E8" s="70">
        <v>44</v>
      </c>
      <c r="F8" s="89">
        <f t="shared" si="2"/>
        <v>0.057068741893644616</v>
      </c>
      <c r="G8" s="71">
        <f>C8/E8-1</f>
        <v>0.34090909090909083</v>
      </c>
      <c r="I8" s="27"/>
      <c r="J8" s="27"/>
    </row>
    <row r="9" spans="1:10" ht="14.25">
      <c r="A9" s="60">
        <v>5</v>
      </c>
      <c r="B9" s="73" t="s">
        <v>30</v>
      </c>
      <c r="C9" s="60">
        <v>59</v>
      </c>
      <c r="D9" s="63">
        <f t="shared" si="0"/>
        <v>0.060450819672131145</v>
      </c>
      <c r="E9" s="64">
        <v>60</v>
      </c>
      <c r="F9" s="90">
        <f t="shared" si="2"/>
        <v>0.07782101167315175</v>
      </c>
      <c r="G9" s="65">
        <f t="shared" si="1"/>
        <v>-0.01666666666666672</v>
      </c>
      <c r="I9" s="27"/>
      <c r="J9" s="27"/>
    </row>
    <row r="10" spans="1:11" ht="14.25">
      <c r="A10" s="66">
        <v>6</v>
      </c>
      <c r="B10" s="67" t="s">
        <v>40</v>
      </c>
      <c r="C10" s="66">
        <v>32</v>
      </c>
      <c r="D10" s="69">
        <f t="shared" si="0"/>
        <v>0.03278688524590164</v>
      </c>
      <c r="E10" s="70">
        <v>17</v>
      </c>
      <c r="F10" s="89">
        <f t="shared" si="2"/>
        <v>0.02204928664072633</v>
      </c>
      <c r="G10" s="71">
        <f t="shared" si="1"/>
        <v>0.8823529411764706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182</v>
      </c>
      <c r="D11" s="86">
        <f t="shared" si="0"/>
        <v>0.1864754098360656</v>
      </c>
      <c r="E11" s="84">
        <f>E12-SUM(E5:E10)</f>
        <v>177</v>
      </c>
      <c r="F11" s="87">
        <f t="shared" si="2"/>
        <v>0.22957198443579765</v>
      </c>
      <c r="G11" s="88">
        <f>C11/E11-1</f>
        <v>0.02824858757062154</v>
      </c>
      <c r="I11" s="27"/>
      <c r="J11" s="27"/>
      <c r="K11" s="26"/>
    </row>
    <row r="12" spans="1:11" ht="14.25">
      <c r="A12" s="41"/>
      <c r="B12" s="42" t="s">
        <v>5</v>
      </c>
      <c r="C12" s="43">
        <v>976</v>
      </c>
      <c r="D12" s="44">
        <v>1</v>
      </c>
      <c r="E12" s="43">
        <v>771</v>
      </c>
      <c r="F12" s="44">
        <v>1</v>
      </c>
      <c r="G12" s="45">
        <f>C12/E12-1</f>
        <v>0.2658884565499351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B36" sqref="B3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21" t="s">
        <v>41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20" t="s">
        <v>15</v>
      </c>
      <c r="D5" s="4">
        <v>9</v>
      </c>
      <c r="E5" s="24">
        <f>+D5/$D$7</f>
        <v>0.04477611940298507</v>
      </c>
      <c r="F5" s="4">
        <v>3</v>
      </c>
      <c r="G5" s="24">
        <f>+F5/$F$7</f>
        <v>0.015789473684210527</v>
      </c>
      <c r="H5" s="9">
        <f>IF(F5=0," ",D5/F5-1)</f>
        <v>2</v>
      </c>
    </row>
    <row r="6" spans="1:8" ht="14.25">
      <c r="A6" s="11"/>
      <c r="B6" s="3" t="s">
        <v>12</v>
      </c>
      <c r="C6" s="120"/>
      <c r="D6" s="4">
        <v>192</v>
      </c>
      <c r="E6" s="24">
        <f>+D6/$D$7</f>
        <v>0.9552238805970149</v>
      </c>
      <c r="F6" s="4">
        <v>187</v>
      </c>
      <c r="G6" s="24">
        <f>+F6/$F$7</f>
        <v>0.9842105263157894</v>
      </c>
      <c r="H6" s="9">
        <f>D6/F6-1</f>
        <v>0.02673796791443861</v>
      </c>
    </row>
    <row r="7" spans="1:8" ht="14.25">
      <c r="A7" s="122" t="s">
        <v>10</v>
      </c>
      <c r="B7" s="112" t="s">
        <v>5</v>
      </c>
      <c r="C7" s="113"/>
      <c r="D7" s="116">
        <f>SUM(D5:D6)</f>
        <v>201</v>
      </c>
      <c r="E7" s="28">
        <f>SUM(E5:E6)</f>
        <v>1</v>
      </c>
      <c r="F7" s="127">
        <f>SUM(F5:F6)</f>
        <v>190</v>
      </c>
      <c r="G7" s="28">
        <f>SUM(G5:G6)</f>
        <v>1</v>
      </c>
      <c r="H7" s="118">
        <f>D7/F7-1</f>
        <v>0.05789473684210522</v>
      </c>
    </row>
    <row r="8" spans="1:8" ht="14.25">
      <c r="A8" s="123"/>
      <c r="B8" s="124"/>
      <c r="C8" s="125"/>
      <c r="D8" s="126"/>
      <c r="E8" s="29">
        <f>+D7/D16</f>
        <v>0.20594262295081966</v>
      </c>
      <c r="F8" s="128"/>
      <c r="G8" s="29">
        <f>+F7/F16</f>
        <v>0.24643320363164722</v>
      </c>
      <c r="H8" s="129"/>
    </row>
    <row r="9" spans="1:8" ht="14.25">
      <c r="A9" s="11"/>
      <c r="B9" s="10" t="s">
        <v>12</v>
      </c>
      <c r="C9" s="2" t="s">
        <v>16</v>
      </c>
      <c r="D9" s="5">
        <v>70</v>
      </c>
      <c r="E9" s="24">
        <f>D9/$D$14</f>
        <v>0.09032258064516129</v>
      </c>
      <c r="F9" s="7">
        <v>79</v>
      </c>
      <c r="G9" s="24">
        <f>F9/$F$14</f>
        <v>0.1359724612736661</v>
      </c>
      <c r="H9" s="9">
        <f>D9/F9-1</f>
        <v>-0.11392405063291144</v>
      </c>
    </row>
    <row r="10" spans="1:8" ht="14.25">
      <c r="A10" s="11"/>
      <c r="B10" s="10"/>
      <c r="C10" s="3" t="s">
        <v>17</v>
      </c>
      <c r="D10" s="5">
        <v>396</v>
      </c>
      <c r="E10" s="24">
        <f>D10/$D$14</f>
        <v>0.5109677419354839</v>
      </c>
      <c r="F10" s="8">
        <v>292</v>
      </c>
      <c r="G10" s="24">
        <f>F10/$F$14</f>
        <v>0.5025817555938038</v>
      </c>
      <c r="H10" s="9">
        <f>D10/F10-1</f>
        <v>0.3561643835616439</v>
      </c>
    </row>
    <row r="11" spans="1:8" ht="14.25">
      <c r="A11" s="11"/>
      <c r="B11" s="10"/>
      <c r="C11" s="3" t="s">
        <v>18</v>
      </c>
      <c r="D11" s="5">
        <v>2</v>
      </c>
      <c r="E11" s="24">
        <f>D11/$D$14</f>
        <v>0.0025806451612903226</v>
      </c>
      <c r="F11" s="7">
        <v>1</v>
      </c>
      <c r="G11" s="24">
        <f>F11/$F$14</f>
        <v>0.0017211703958691911</v>
      </c>
      <c r="H11" s="9">
        <f>IF(F11=0," ",D11/F11-1)</f>
        <v>1</v>
      </c>
    </row>
    <row r="12" spans="1:8" ht="14.25">
      <c r="A12" s="11"/>
      <c r="B12" s="10"/>
      <c r="C12" s="3" t="s">
        <v>19</v>
      </c>
      <c r="D12" s="5">
        <v>270</v>
      </c>
      <c r="E12" s="24">
        <f>D12/$D$14</f>
        <v>0.34838709677419355</v>
      </c>
      <c r="F12" s="7">
        <v>189</v>
      </c>
      <c r="G12" s="24">
        <f>F12/$F$14</f>
        <v>0.3253012048192771</v>
      </c>
      <c r="H12" s="9">
        <f>D12/F12-1</f>
        <v>0.4285714285714286</v>
      </c>
    </row>
    <row r="13" spans="1:8" ht="14.25">
      <c r="A13" s="13"/>
      <c r="B13" s="10"/>
      <c r="C13" s="6" t="s">
        <v>34</v>
      </c>
      <c r="D13" s="5">
        <v>37</v>
      </c>
      <c r="E13" s="24">
        <f>D13/$D$14</f>
        <v>0.04774193548387097</v>
      </c>
      <c r="F13" s="7">
        <v>20</v>
      </c>
      <c r="G13" s="24">
        <f>F13/$F$14</f>
        <v>0.03442340791738382</v>
      </c>
      <c r="H13" s="9">
        <f>D13/F13-1</f>
        <v>0.8500000000000001</v>
      </c>
    </row>
    <row r="14" spans="1:8" ht="14.25">
      <c r="A14" s="111" t="s">
        <v>13</v>
      </c>
      <c r="B14" s="112" t="s">
        <v>5</v>
      </c>
      <c r="C14" s="113"/>
      <c r="D14" s="116">
        <f>SUM(D9:D13)</f>
        <v>775</v>
      </c>
      <c r="E14" s="28">
        <f>SUM(E9:E13)</f>
        <v>1</v>
      </c>
      <c r="F14" s="116">
        <f>SUM(F9:F13)</f>
        <v>581</v>
      </c>
      <c r="G14" s="28">
        <f>SUM(G9:G13)</f>
        <v>1</v>
      </c>
      <c r="H14" s="118">
        <f>D14/F14-1</f>
        <v>0.3339070567986231</v>
      </c>
    </row>
    <row r="15" spans="1:8" ht="14.25">
      <c r="A15" s="111"/>
      <c r="B15" s="114"/>
      <c r="C15" s="115"/>
      <c r="D15" s="117"/>
      <c r="E15" s="38">
        <f>+D14/D16</f>
        <v>0.7940573770491803</v>
      </c>
      <c r="F15" s="117"/>
      <c r="G15" s="38">
        <f>F14/F16</f>
        <v>0.7535667963683528</v>
      </c>
      <c r="H15" s="119"/>
    </row>
    <row r="16" spans="1:8" ht="14.25">
      <c r="A16" s="91"/>
      <c r="B16" s="93" t="s">
        <v>5</v>
      </c>
      <c r="C16" s="92"/>
      <c r="D16" s="97">
        <f>+D14+D7</f>
        <v>976</v>
      </c>
      <c r="E16" s="98">
        <f>E8+E15</f>
        <v>1</v>
      </c>
      <c r="F16" s="99">
        <f>+F14+F7</f>
        <v>771</v>
      </c>
      <c r="G16" s="98">
        <f>G8+G15</f>
        <v>1</v>
      </c>
      <c r="H16" s="100">
        <f>D16/F16-1</f>
        <v>0.2658884565499351</v>
      </c>
    </row>
    <row r="17" ht="14.2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114</v>
      </c>
      <c r="C21" s="25">
        <f aca="true" t="shared" si="0" ref="C21:C36">B21/$B$37</f>
        <v>0.1168032786885246</v>
      </c>
    </row>
    <row r="22" spans="1:3" ht="14.25">
      <c r="A22" s="18">
        <v>2007</v>
      </c>
      <c r="B22" s="18">
        <v>109</v>
      </c>
      <c r="C22" s="25">
        <f t="shared" si="0"/>
        <v>0.11168032786885246</v>
      </c>
    </row>
    <row r="23" spans="1:3" ht="14.25">
      <c r="A23" s="18">
        <v>2006</v>
      </c>
      <c r="B23" s="18">
        <v>87</v>
      </c>
      <c r="C23" s="25">
        <f t="shared" si="0"/>
        <v>0.08913934426229508</v>
      </c>
    </row>
    <row r="24" spans="1:3" ht="14.25">
      <c r="A24" s="18">
        <v>2009</v>
      </c>
      <c r="B24" s="18">
        <v>79</v>
      </c>
      <c r="C24" s="25">
        <f t="shared" si="0"/>
        <v>0.08094262295081968</v>
      </c>
    </row>
    <row r="25" spans="1:3" ht="14.25">
      <c r="A25" s="18">
        <v>2011</v>
      </c>
      <c r="B25" s="18">
        <v>78</v>
      </c>
      <c r="C25" s="25">
        <f t="shared" si="0"/>
        <v>0.07991803278688525</v>
      </c>
    </row>
    <row r="26" spans="1:3" ht="14.25">
      <c r="A26" s="18">
        <v>2012</v>
      </c>
      <c r="B26" s="18">
        <v>75</v>
      </c>
      <c r="C26" s="25">
        <f t="shared" si="0"/>
        <v>0.07684426229508197</v>
      </c>
    </row>
    <row r="27" spans="1:3" ht="14.25">
      <c r="A27" s="18">
        <v>2005</v>
      </c>
      <c r="B27" s="18">
        <v>62</v>
      </c>
      <c r="C27" s="25">
        <f t="shared" si="0"/>
        <v>0.06352459016393443</v>
      </c>
    </row>
    <row r="28" spans="1:3" ht="14.25">
      <c r="A28" s="18">
        <v>2013</v>
      </c>
      <c r="B28" s="18">
        <v>60</v>
      </c>
      <c r="C28" s="25">
        <f t="shared" si="0"/>
        <v>0.06147540983606557</v>
      </c>
    </row>
    <row r="29" spans="1:3" ht="14.25">
      <c r="A29" s="18">
        <v>2010</v>
      </c>
      <c r="B29" s="18">
        <v>60</v>
      </c>
      <c r="C29" s="25">
        <f t="shared" si="0"/>
        <v>0.06147540983606557</v>
      </c>
    </row>
    <row r="30" spans="1:3" ht="14.25">
      <c r="A30" s="18">
        <v>2015</v>
      </c>
      <c r="B30" s="18">
        <v>40</v>
      </c>
      <c r="C30" s="25">
        <f t="shared" si="0"/>
        <v>0.040983606557377046</v>
      </c>
    </row>
    <row r="31" spans="1:3" ht="14.25">
      <c r="A31" s="18">
        <v>2014</v>
      </c>
      <c r="B31" s="18">
        <v>38</v>
      </c>
      <c r="C31" s="25">
        <f t="shared" si="0"/>
        <v>0.0389344262295082</v>
      </c>
    </row>
    <row r="32" spans="1:3" ht="14.25">
      <c r="A32" s="18">
        <v>2016</v>
      </c>
      <c r="B32" s="18">
        <v>34</v>
      </c>
      <c r="C32" s="25">
        <f t="shared" si="0"/>
        <v>0.03483606557377049</v>
      </c>
    </row>
    <row r="33" spans="1:3" ht="14.25">
      <c r="A33" s="18">
        <v>2004</v>
      </c>
      <c r="B33" s="18">
        <v>34</v>
      </c>
      <c r="C33" s="25">
        <f t="shared" si="0"/>
        <v>0.03483606557377049</v>
      </c>
    </row>
    <row r="34" spans="1:3" ht="14.25">
      <c r="A34" s="18">
        <v>2018</v>
      </c>
      <c r="B34" s="18">
        <v>22</v>
      </c>
      <c r="C34" s="25">
        <f t="shared" si="0"/>
        <v>0.022540983606557378</v>
      </c>
    </row>
    <row r="35" spans="1:3" ht="14.25">
      <c r="A35" s="18">
        <v>2003</v>
      </c>
      <c r="B35" s="18">
        <v>20</v>
      </c>
      <c r="C35" s="25">
        <f t="shared" si="0"/>
        <v>0.020491803278688523</v>
      </c>
    </row>
    <row r="36" spans="1:3" ht="14.25">
      <c r="A36" s="30" t="s">
        <v>36</v>
      </c>
      <c r="B36" s="30">
        <f>B37-SUM(B21:B35)</f>
        <v>64</v>
      </c>
      <c r="C36" s="31">
        <f t="shared" si="0"/>
        <v>0.06557377049180328</v>
      </c>
    </row>
    <row r="37" spans="1:4" ht="14.25">
      <c r="A37" s="35" t="s">
        <v>25</v>
      </c>
      <c r="B37" s="36">
        <f>D16</f>
        <v>976</v>
      </c>
      <c r="C37" s="37">
        <f>SUM(C21:C36)</f>
        <v>1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19:C19"/>
    <mergeCell ref="A14:A15"/>
    <mergeCell ref="B14:C15"/>
    <mergeCell ref="D14:D15"/>
    <mergeCell ref="F14:F15"/>
    <mergeCell ref="A38:C39"/>
    <mergeCell ref="H14:H15"/>
    <mergeCell ref="C5:C6"/>
    <mergeCell ref="A7:A8"/>
    <mergeCell ref="B7:C8"/>
    <mergeCell ref="D7:D8"/>
    <mergeCell ref="F7:F8"/>
    <mergeCell ref="H7:H8"/>
    <mergeCell ref="A2:H2"/>
    <mergeCell ref="A3:B4"/>
    <mergeCell ref="C3:C4"/>
    <mergeCell ref="D3:E3"/>
    <mergeCell ref="F3:G3"/>
    <mergeCell ref="H3:H4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2023-04-20T05:12:00Z</dcterms:modified>
  <cp:category/>
  <cp:version/>
  <cp:contentType/>
  <cp:contentStatus/>
</cp:coreProperties>
</file>