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<sst xmlns="http://schemas.openxmlformats.org/spreadsheetml/2006/main" count="104" uniqueCount="49">
  <si>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</si>
  <si>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</si>
  <si>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</si>
  <si>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</si>
  <si>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</si>
  <si>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</si>
  <si>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</si>
  <si>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</si>
  <si>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</si>
  <si>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</si>
  <si>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</si>
  <si>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</si>
  <si>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</si>
  <si>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</si>
  <si>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</si>
  <si>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</si>
  <si>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</si>
  <si>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</si>
  <si>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</si>
  <si>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</si>
  <si>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</si>
  <si>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</si>
  <si>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</si>
  <si>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</si>
  <si>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</si>
  <si>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</si>
  <si>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</si>
  <si>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</si>
  <si>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</si>
  <si>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</si>
  <si>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</si>
  <si>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</si>
  <si>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</si>
  <si>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</si>
  <si>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</si>
  <si>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MERCEDES-BENZ*</t>
  </si>
  <si>
    <t>Źródło: PZPM i JMK - analizy na podstawie Centralnej Ewidencji Pojazdów</t>
  </si>
  <si>
    <t>AUTOSAN</t>
  </si>
  <si>
    <t xml:space="preserve"> </t>
  </si>
  <si>
    <t>FORD</t>
  </si>
  <si>
    <t>VDL</t>
  </si>
  <si>
    <t>b.d./inny</t>
  </si>
  <si>
    <t>Pierwsze rejestracje NOWYCH autobusów w Polsce 
styczeń - lipiec, 2021 rok</t>
  </si>
  <si>
    <t>1-7.2021</t>
  </si>
  <si>
    <t>1-7.2020</t>
  </si>
  <si>
    <t>Pierwsze rejestracje NOWYCH autobusów w Polsce
styczeń - lipiec, 2021 rok
według segmentów</t>
  </si>
  <si>
    <t>Pierwsze rejestracje UŻYWANYCH autobusów w Polsce, 
styczeń - lipiec, 2021 rok</t>
  </si>
  <si>
    <t>Pierwsze rejestracje UŻYWANYCH autobusów w Polsce
styczeń - lipiec, 2021 rok
według segmentów</t>
  </si>
  <si>
    <t>Pierwsze rejestracje używanych autobusów, 
wg. roku produkcji; styczeń - lipiec,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</si>
</sst>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42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35</v>
      </c>
      <c r="C6" s="7">
        <v>318</v>
      </c>
      <c r="D6" s="59">
        <f aca="true" t="shared" si="0" ref="D6:D14">C6/$C$15</f>
        <v>0.3878048780487805</v>
      </c>
      <c r="E6" s="10">
        <v>352</v>
      </c>
      <c r="F6" s="59">
        <f aca="true" t="shared" si="1" ref="F6:F14">E6/$E$15</f>
        <v>0.409778812572759</v>
      </c>
      <c r="G6" s="16">
        <f>C6/E6-1</f>
        <v>-0.09659090909090906</v>
      </c>
      <c r="H6" s="65"/>
      <c r="I6" s="57"/>
      <c r="J6" s="64"/>
    </row>
    <row r="7" spans="1:10" ht="15">
      <c r="A7" s="3">
        <v>2</v>
      </c>
      <c r="B7" s="6" t="s">
        <v>28</v>
      </c>
      <c r="C7" s="7">
        <v>193</v>
      </c>
      <c r="D7" s="59">
        <f t="shared" si="0"/>
        <v>0.23536585365853657</v>
      </c>
      <c r="E7" s="10">
        <v>223</v>
      </c>
      <c r="F7" s="59">
        <f t="shared" si="1"/>
        <v>0.259604190919674</v>
      </c>
      <c r="G7" s="16">
        <f aca="true" t="shared" si="2" ref="G7:G13">IF(E7=0,"",C7/E7-1)</f>
        <v>-0.13452914798206284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59</v>
      </c>
      <c r="D8" s="59">
        <f t="shared" si="0"/>
        <v>0.07195121951219512</v>
      </c>
      <c r="E8" s="11">
        <v>37</v>
      </c>
      <c r="F8" s="59">
        <f t="shared" si="1"/>
        <v>0.04307334109429569</v>
      </c>
      <c r="G8" s="16">
        <f t="shared" si="2"/>
        <v>0.5945945945945945</v>
      </c>
      <c r="H8" s="65"/>
      <c r="I8" s="57"/>
      <c r="J8" s="64"/>
    </row>
    <row r="9" spans="1:10" ht="15">
      <c r="A9" s="3">
        <v>4</v>
      </c>
      <c r="B9" s="40" t="s">
        <v>37</v>
      </c>
      <c r="C9" s="8">
        <v>56</v>
      </c>
      <c r="D9" s="59">
        <f t="shared" si="0"/>
        <v>0.06829268292682927</v>
      </c>
      <c r="E9" s="10">
        <v>50</v>
      </c>
      <c r="F9" s="59">
        <f t="shared" si="1"/>
        <v>0.05820721769499418</v>
      </c>
      <c r="G9" s="16">
        <f t="shared" si="2"/>
        <v>0.1200000000000001</v>
      </c>
      <c r="H9" s="65"/>
      <c r="I9" s="57"/>
      <c r="J9" s="64"/>
    </row>
    <row r="10" spans="1:10" ht="15">
      <c r="A10" s="3">
        <v>5</v>
      </c>
      <c r="B10" s="38" t="s">
        <v>33</v>
      </c>
      <c r="C10" s="8">
        <v>44</v>
      </c>
      <c r="D10" s="59">
        <f t="shared" si="0"/>
        <v>0.05365853658536585</v>
      </c>
      <c r="E10" s="10">
        <v>56</v>
      </c>
      <c r="F10" s="59">
        <f t="shared" si="1"/>
        <v>0.06519208381839348</v>
      </c>
      <c r="G10" s="16">
        <f t="shared" si="2"/>
        <v>-0.2142857142857143</v>
      </c>
      <c r="H10" s="65"/>
      <c r="I10" s="57"/>
      <c r="J10" s="64"/>
    </row>
    <row r="11" spans="1:10" ht="15">
      <c r="A11" s="39">
        <v>6</v>
      </c>
      <c r="B11" s="6" t="s">
        <v>39</v>
      </c>
      <c r="C11" s="8">
        <v>35</v>
      </c>
      <c r="D11" s="59">
        <f t="shared" si="0"/>
        <v>0.042682926829268296</v>
      </c>
      <c r="E11" s="10">
        <v>43</v>
      </c>
      <c r="F11" s="59">
        <f t="shared" si="1"/>
        <v>0.050058207217694994</v>
      </c>
      <c r="G11" s="16">
        <f t="shared" si="2"/>
        <v>-0.18604651162790697</v>
      </c>
      <c r="H11" s="65"/>
      <c r="I11" s="57"/>
      <c r="J11" s="64"/>
    </row>
    <row r="12" spans="1:10" ht="15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115</v>
      </c>
      <c r="D14" s="59">
        <f t="shared" si="0"/>
        <v>0.1402439024390244</v>
      </c>
      <c r="E14" s="8">
        <f>E15-SUM(E6:E13)</f>
        <v>98</v>
      </c>
      <c r="F14" s="59">
        <f t="shared" si="1"/>
        <v>0.1140861466821886</v>
      </c>
      <c r="G14" s="16">
        <f>C14/E14-1</f>
        <v>0.17346938775510212</v>
      </c>
      <c r="H14" s="65"/>
      <c r="I14" s="57"/>
      <c r="J14" s="64"/>
    </row>
    <row r="15" spans="1:10" ht="15">
      <c r="A15" s="12"/>
      <c r="B15" s="19" t="s">
        <v>32</v>
      </c>
      <c r="C15" s="20">
        <v>820</v>
      </c>
      <c r="D15" s="22">
        <v>1</v>
      </c>
      <c r="E15" s="21">
        <v>859</v>
      </c>
      <c r="F15" s="23">
        <v>1</v>
      </c>
      <c r="G15" s="54">
        <f>C15/E15-1</f>
        <v>-0.0454016298020955</v>
      </c>
      <c r="H15" s="65"/>
      <c r="J15" s="64"/>
    </row>
    <row r="16" ht="15">
      <c r="A16" s="37" t="s">
        <v>22</v>
      </c>
    </row>
    <row r="17" ht="15">
      <c r="A17" s="37" t="s">
        <v>31</v>
      </c>
    </row>
    <row r="18" ht="15">
      <c r="A18" s="33" t="s">
        <v>36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D17" sqref="D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45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6</v>
      </c>
      <c r="E6" s="59">
        <f>IF(D6=0,"",D6/$D$8)</f>
        <v>0.0169971671388102</v>
      </c>
      <c r="F6" s="10">
        <v>8</v>
      </c>
      <c r="G6" s="4">
        <f>IF(F6=0,"",F6/$F$8)</f>
        <v>0.02346041055718475</v>
      </c>
      <c r="H6" s="16">
        <f>IF(F6=0,"",D6/F6-1)</f>
        <v>-0.25</v>
      </c>
    </row>
    <row r="7" spans="1:9" ht="15">
      <c r="A7" s="35"/>
      <c r="B7" s="6" t="s">
        <v>13</v>
      </c>
      <c r="C7" s="77"/>
      <c r="D7" s="7">
        <v>347</v>
      </c>
      <c r="E7" s="59">
        <f>+D7/$D$8</f>
        <v>0.9830028328611898</v>
      </c>
      <c r="F7" s="10">
        <v>333</v>
      </c>
      <c r="G7" s="59">
        <f>+F7/$F$8</f>
        <v>0.9765395894428153</v>
      </c>
      <c r="H7" s="16">
        <f>D7/F7-1</f>
        <v>0.04204204204204198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353</v>
      </c>
      <c r="E8" s="61">
        <f>SUM(E6:E7)</f>
        <v>1</v>
      </c>
      <c r="F8" s="89">
        <f>SUM(F6:F7)</f>
        <v>341</v>
      </c>
      <c r="G8" s="61">
        <f>SUM(G6:G7)</f>
        <v>1</v>
      </c>
      <c r="H8" s="85">
        <f>D8/F8-1</f>
        <v>0.035190615835777095</v>
      </c>
      <c r="I8" s="58"/>
    </row>
    <row r="9" spans="1:9" ht="15">
      <c r="A9" s="78"/>
      <c r="B9" s="81"/>
      <c r="C9" s="82"/>
      <c r="D9" s="84"/>
      <c r="E9" s="60">
        <f>+D8/D17</f>
        <v>0.4304878048780488</v>
      </c>
      <c r="F9" s="90"/>
      <c r="G9" s="60">
        <f>+F8/F17</f>
        <v>0.3969732246798603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330</v>
      </c>
      <c r="E10" s="59">
        <f>D10/$D$15</f>
        <v>0.7066381156316917</v>
      </c>
      <c r="F10" s="10">
        <v>425</v>
      </c>
      <c r="G10" s="59">
        <f>F10/$F$15</f>
        <v>0.8204633204633205</v>
      </c>
      <c r="H10" s="16">
        <f>D10/F10-1</f>
        <v>-0.22352941176470587</v>
      </c>
      <c r="I10" s="58"/>
    </row>
    <row r="11" spans="1:9" ht="15">
      <c r="A11" s="35"/>
      <c r="B11" s="6"/>
      <c r="C11" s="24" t="s">
        <v>18</v>
      </c>
      <c r="D11" s="8">
        <v>7</v>
      </c>
      <c r="E11" s="59">
        <f>D11/$D$15</f>
        <v>0.014989293361884369</v>
      </c>
      <c r="F11" s="11">
        <v>23</v>
      </c>
      <c r="G11" s="59">
        <f>F11/$F$15</f>
        <v>0.0444015444015444</v>
      </c>
      <c r="H11" s="16">
        <f>IF(F11=0,"",D11/F11-1)</f>
        <v>-0.6956521739130435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0.0021413276231263384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127</v>
      </c>
      <c r="E13" s="59">
        <f>D13/$D$15</f>
        <v>0.27194860813704497</v>
      </c>
      <c r="F13" s="10">
        <v>70</v>
      </c>
      <c r="G13" s="59">
        <f>F13/$F$15</f>
        <v>0.13513513513513514</v>
      </c>
      <c r="H13" s="16">
        <f>D13/F13-1</f>
        <v>0.8142857142857143</v>
      </c>
      <c r="I13" s="58"/>
    </row>
    <row r="14" spans="1:9" ht="15">
      <c r="A14" s="36"/>
      <c r="B14" s="24"/>
      <c r="C14" s="24" t="s">
        <v>21</v>
      </c>
      <c r="D14" s="8">
        <v>2</v>
      </c>
      <c r="E14" s="59">
        <f>IF(D14=0,"",D14/$D$15)</f>
        <v>0.004282655246252677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467</v>
      </c>
      <c r="E15" s="61">
        <f>SUM(E10:E14)</f>
        <v>1</v>
      </c>
      <c r="F15" s="83">
        <f>SUM(F10:F14)</f>
        <v>518</v>
      </c>
      <c r="G15" s="61">
        <f>SUM(G10:G14)</f>
        <v>1</v>
      </c>
      <c r="H15" s="85">
        <f>D15/F15-1</f>
        <v>-0.09845559845559848</v>
      </c>
      <c r="I15" s="58"/>
    </row>
    <row r="16" spans="1:9" ht="15">
      <c r="A16" s="78"/>
      <c r="B16" s="81"/>
      <c r="C16" s="82"/>
      <c r="D16" s="84"/>
      <c r="E16" s="60">
        <f>+D15/D17</f>
        <v>0.5695121951219512</v>
      </c>
      <c r="F16" s="84"/>
      <c r="G16" s="60">
        <f>F15/F17</f>
        <v>0.6030267753201397</v>
      </c>
      <c r="H16" s="86"/>
      <c r="I16" s="58"/>
    </row>
    <row r="17" spans="1:9" ht="15">
      <c r="A17" s="27"/>
      <c r="B17" s="19" t="s">
        <v>29</v>
      </c>
      <c r="C17" s="28"/>
      <c r="D17" s="21">
        <f>+D15+D8</f>
        <v>820</v>
      </c>
      <c r="E17" s="22">
        <v>1</v>
      </c>
      <c r="F17" s="21">
        <f>+F8+F15</f>
        <v>859</v>
      </c>
      <c r="G17" s="22">
        <v>1</v>
      </c>
      <c r="H17" s="54">
        <f>D17/F17-1</f>
        <v>-0.0454016298020955</v>
      </c>
      <c r="I17" s="58"/>
    </row>
    <row r="18" ht="15">
      <c r="A18" s="33" t="s">
        <v>36</v>
      </c>
    </row>
    <row r="19" ht="15">
      <c r="A19" s="33" t="s">
        <v>30</v>
      </c>
    </row>
    <row r="20" ht="15">
      <c r="H20" s="53"/>
    </row>
    <row r="22" ht="15">
      <c r="B22" t="s">
        <v>38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46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336</v>
      </c>
      <c r="D6" s="59">
        <f aca="true" t="shared" si="0" ref="D6:D12">C6/$C$13</f>
        <v>0.27608874281018897</v>
      </c>
      <c r="E6" s="10">
        <v>246</v>
      </c>
      <c r="F6" s="59">
        <f aca="true" t="shared" si="1" ref="F6:F12">E6/$E$13</f>
        <v>0.21317157712305027</v>
      </c>
      <c r="G6" s="15">
        <f aca="true" t="shared" si="2" ref="G6:G11">C6/E6-1</f>
        <v>0.36585365853658547</v>
      </c>
      <c r="I6" s="65"/>
      <c r="J6" s="65"/>
      <c r="K6" s="64"/>
    </row>
    <row r="7" spans="1:11" ht="15">
      <c r="A7" s="29">
        <v>2</v>
      </c>
      <c r="B7" s="6" t="s">
        <v>34</v>
      </c>
      <c r="C7" s="7">
        <v>271</v>
      </c>
      <c r="D7" s="59">
        <f t="shared" si="0"/>
        <v>0.22267871815940837</v>
      </c>
      <c r="E7" s="10">
        <v>198</v>
      </c>
      <c r="F7" s="62">
        <f t="shared" si="1"/>
        <v>0.17157712305025996</v>
      </c>
      <c r="G7" s="16">
        <f t="shared" si="2"/>
        <v>0.36868686868686873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131</v>
      </c>
      <c r="D8" s="59">
        <f t="shared" si="0"/>
        <v>0.1076417419884963</v>
      </c>
      <c r="E8" s="11">
        <v>137</v>
      </c>
      <c r="F8" s="62">
        <f t="shared" si="1"/>
        <v>0.11871750433275563</v>
      </c>
      <c r="G8" s="16">
        <f t="shared" si="2"/>
        <v>-0.04379562043795615</v>
      </c>
      <c r="I8" s="65"/>
      <c r="J8" s="65"/>
      <c r="K8" s="64"/>
    </row>
    <row r="9" spans="1:11" ht="15">
      <c r="A9" s="29">
        <v>4</v>
      </c>
      <c r="B9" s="40" t="s">
        <v>33</v>
      </c>
      <c r="C9" s="8">
        <v>77</v>
      </c>
      <c r="D9" s="59">
        <f t="shared" si="0"/>
        <v>0.06327033689400165</v>
      </c>
      <c r="E9" s="10">
        <v>90</v>
      </c>
      <c r="F9" s="62">
        <f t="shared" si="1"/>
        <v>0.0779896013864818</v>
      </c>
      <c r="G9" s="16">
        <f t="shared" si="2"/>
        <v>-0.1444444444444445</v>
      </c>
      <c r="I9" s="65"/>
      <c r="J9" s="65"/>
      <c r="K9" s="64"/>
    </row>
    <row r="10" spans="1:11" ht="15">
      <c r="A10" s="29">
        <v>5</v>
      </c>
      <c r="B10" s="40" t="s">
        <v>28</v>
      </c>
      <c r="C10" s="8">
        <v>64</v>
      </c>
      <c r="D10" s="59">
        <f t="shared" si="0"/>
        <v>0.05258833196384552</v>
      </c>
      <c r="E10" s="10">
        <v>56</v>
      </c>
      <c r="F10" s="62">
        <f t="shared" si="1"/>
        <v>0.04852686308492201</v>
      </c>
      <c r="G10" s="16">
        <f>C10/E10-1</f>
        <v>0.1428571428571428</v>
      </c>
      <c r="I10" s="65"/>
      <c r="J10" s="65"/>
      <c r="K10" s="64"/>
    </row>
    <row r="11" spans="1:11" ht="15">
      <c r="A11" s="66">
        <v>6</v>
      </c>
      <c r="B11" s="40" t="s">
        <v>40</v>
      </c>
      <c r="C11" s="8">
        <v>51</v>
      </c>
      <c r="D11" s="59">
        <f t="shared" si="0"/>
        <v>0.0419063270336894</v>
      </c>
      <c r="E11" s="10">
        <v>67</v>
      </c>
      <c r="F11" s="62">
        <f t="shared" si="1"/>
        <v>0.05805892547660312</v>
      </c>
      <c r="G11" s="16">
        <f t="shared" si="2"/>
        <v>-0.23880597014925375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287</v>
      </c>
      <c r="D12" s="59">
        <f t="shared" si="0"/>
        <v>0.23582580115036977</v>
      </c>
      <c r="E12" s="8">
        <f>E13-SUM(E6:E11)</f>
        <v>360</v>
      </c>
      <c r="F12" s="62">
        <f t="shared" si="1"/>
        <v>0.3119584055459272</v>
      </c>
      <c r="G12" s="17">
        <f>C12/E12-1</f>
        <v>-0.20277777777777772</v>
      </c>
      <c r="I12" s="65"/>
      <c r="J12" s="65"/>
      <c r="K12" s="64"/>
    </row>
    <row r="13" spans="1:11" ht="15">
      <c r="A13" s="12"/>
      <c r="B13" s="19" t="s">
        <v>5</v>
      </c>
      <c r="C13" s="20">
        <v>1217</v>
      </c>
      <c r="D13" s="23">
        <v>1</v>
      </c>
      <c r="E13" s="21">
        <v>1154</v>
      </c>
      <c r="F13" s="23">
        <v>1</v>
      </c>
      <c r="G13" s="54">
        <f>C13/E13-1</f>
        <v>0.054592720970537245</v>
      </c>
      <c r="I13" s="65"/>
      <c r="J13" s="65"/>
      <c r="K13" s="64"/>
    </row>
    <row r="14" spans="1:9" ht="15">
      <c r="A14" s="33" t="s">
        <v>36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47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15</v>
      </c>
      <c r="E6" s="59">
        <f>+D6/$D$8</f>
        <v>0.057034220532319393</v>
      </c>
      <c r="F6" s="7">
        <v>11</v>
      </c>
      <c r="G6" s="59">
        <f>+F6/$F$8</f>
        <v>0.05263157894736842</v>
      </c>
      <c r="H6" s="15">
        <f>D6/F6-1</f>
        <v>0.36363636363636354</v>
      </c>
    </row>
    <row r="7" spans="1:8" ht="15">
      <c r="A7" s="29"/>
      <c r="B7" s="6" t="s">
        <v>13</v>
      </c>
      <c r="C7" s="77"/>
      <c r="D7" s="7">
        <v>248</v>
      </c>
      <c r="E7" s="59">
        <f>+D7/$D$8</f>
        <v>0.9429657794676806</v>
      </c>
      <c r="F7" s="7">
        <v>198</v>
      </c>
      <c r="G7" s="59">
        <f>+F7/$F$8</f>
        <v>0.9473684210526315</v>
      </c>
      <c r="H7" s="16">
        <f aca="true" t="shared" si="0" ref="H7:H17">D7/F7-1</f>
        <v>0.2525252525252526</v>
      </c>
    </row>
    <row r="8" spans="1:8" ht="15">
      <c r="A8" s="87" t="s">
        <v>11</v>
      </c>
      <c r="B8" s="79" t="s">
        <v>5</v>
      </c>
      <c r="C8" s="80"/>
      <c r="D8" s="83">
        <f>SUM(D6:D7)</f>
        <v>263</v>
      </c>
      <c r="E8" s="31">
        <f>SUM(E6:E7)</f>
        <v>1</v>
      </c>
      <c r="F8" s="89">
        <f>SUM(F6:F7)</f>
        <v>209</v>
      </c>
      <c r="G8" s="31">
        <f>SUM(G6:G7)</f>
        <v>1</v>
      </c>
      <c r="H8" s="85">
        <f>D8/F8-1</f>
        <v>0.2583732057416268</v>
      </c>
    </row>
    <row r="9" spans="1:8" ht="15">
      <c r="A9" s="78"/>
      <c r="B9" s="81"/>
      <c r="C9" s="82"/>
      <c r="D9" s="84"/>
      <c r="E9" s="60">
        <f>+D8/D17</f>
        <v>0.2161051766639277</v>
      </c>
      <c r="F9" s="90"/>
      <c r="G9" s="60">
        <f>+F8/F17</f>
        <v>0.18110918544194107</v>
      </c>
      <c r="H9" s="86"/>
    </row>
    <row r="10" spans="1:8" ht="15">
      <c r="A10" s="29"/>
      <c r="B10" s="24" t="s">
        <v>13</v>
      </c>
      <c r="C10" s="5" t="s">
        <v>17</v>
      </c>
      <c r="D10" s="8">
        <v>157</v>
      </c>
      <c r="E10" s="59">
        <f>D10/$D$15</f>
        <v>0.16457023060796647</v>
      </c>
      <c r="F10" s="10">
        <v>172</v>
      </c>
      <c r="G10" s="59">
        <f>F10/$F$15</f>
        <v>0.182010582010582</v>
      </c>
      <c r="H10" s="16">
        <f t="shared" si="0"/>
        <v>-0.08720930232558144</v>
      </c>
    </row>
    <row r="11" spans="1:8" ht="15">
      <c r="A11" s="29"/>
      <c r="B11" s="24"/>
      <c r="C11" s="6" t="s">
        <v>18</v>
      </c>
      <c r="D11" s="8">
        <v>444</v>
      </c>
      <c r="E11" s="59">
        <f>D11/$D$15</f>
        <v>0.46540880503144655</v>
      </c>
      <c r="F11" s="11">
        <v>408</v>
      </c>
      <c r="G11" s="59">
        <f>F11/$F$15</f>
        <v>0.43174603174603177</v>
      </c>
      <c r="H11" s="16">
        <f t="shared" si="0"/>
        <v>0.08823529411764697</v>
      </c>
    </row>
    <row r="12" spans="1:8" ht="15">
      <c r="A12" s="29"/>
      <c r="B12" s="24"/>
      <c r="C12" s="6" t="s">
        <v>19</v>
      </c>
      <c r="D12" s="8">
        <v>1</v>
      </c>
      <c r="E12" s="59">
        <f>D12/$D$15</f>
        <v>0.0010482180293501049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305</v>
      </c>
      <c r="E13" s="59">
        <f>D13/$D$15</f>
        <v>0.319706498951782</v>
      </c>
      <c r="F13" s="10">
        <v>331</v>
      </c>
      <c r="G13" s="59">
        <f>F13/$F$15</f>
        <v>0.3502645502645503</v>
      </c>
      <c r="H13" s="16">
        <f t="shared" si="0"/>
        <v>-0.0785498489425982</v>
      </c>
    </row>
    <row r="14" spans="1:8" ht="15">
      <c r="A14" s="32"/>
      <c r="B14" s="24"/>
      <c r="C14" s="9" t="s">
        <v>41</v>
      </c>
      <c r="D14" s="8">
        <v>47</v>
      </c>
      <c r="E14" s="59">
        <f>D14/$D$15</f>
        <v>0.049266247379454925</v>
      </c>
      <c r="F14" s="10">
        <v>34</v>
      </c>
      <c r="G14" s="59">
        <f>F14/$F$15</f>
        <v>0.03597883597883598</v>
      </c>
      <c r="H14" s="16">
        <f t="shared" si="0"/>
        <v>0.38235294117647056</v>
      </c>
    </row>
    <row r="15" spans="1:8" ht="15">
      <c r="A15" s="77" t="s">
        <v>14</v>
      </c>
      <c r="B15" s="79" t="s">
        <v>5</v>
      </c>
      <c r="C15" s="80"/>
      <c r="D15" s="83">
        <f>SUM(D10:D14)</f>
        <v>954</v>
      </c>
      <c r="E15" s="31">
        <f>SUM(E10:E14)</f>
        <v>1</v>
      </c>
      <c r="F15" s="83">
        <f>SUM(F10:F14)</f>
        <v>945</v>
      </c>
      <c r="G15" s="31">
        <f>SUM(G10:G14)</f>
        <v>1</v>
      </c>
      <c r="H15" s="85">
        <f>D15/F15-1</f>
        <v>0.00952380952380949</v>
      </c>
    </row>
    <row r="16" spans="1:8" ht="15">
      <c r="A16" s="78"/>
      <c r="B16" s="81"/>
      <c r="C16" s="82"/>
      <c r="D16" s="84"/>
      <c r="E16" s="60">
        <f>+D15/D17</f>
        <v>0.7838948233360723</v>
      </c>
      <c r="F16" s="84"/>
      <c r="G16" s="60">
        <f>F15/F17</f>
        <v>0.8188908145580589</v>
      </c>
      <c r="H16" s="86"/>
    </row>
    <row r="17" spans="1:8" ht="15">
      <c r="A17" s="27"/>
      <c r="B17" s="19" t="s">
        <v>5</v>
      </c>
      <c r="C17" s="28"/>
      <c r="D17" s="21">
        <f>+D15+D8</f>
        <v>1217</v>
      </c>
      <c r="E17" s="22">
        <f>E9+E16</f>
        <v>1</v>
      </c>
      <c r="F17" s="21">
        <f>+F15+F8</f>
        <v>1154</v>
      </c>
      <c r="G17" s="22">
        <f>G9+G16</f>
        <v>1</v>
      </c>
      <c r="H17" s="18">
        <f t="shared" si="0"/>
        <v>0.054592720970537245</v>
      </c>
    </row>
    <row r="18" ht="15">
      <c r="A18" s="33" t="s">
        <v>36</v>
      </c>
    </row>
    <row r="20" spans="1:3" ht="39.75" customHeight="1">
      <c r="A20" s="95" t="s">
        <v>48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25</v>
      </c>
      <c r="B22" s="47" t="s">
        <v>26</v>
      </c>
      <c r="C22" s="43" t="s">
        <v>23</v>
      </c>
    </row>
    <row r="23" spans="1:3" ht="15">
      <c r="A23" s="45">
        <v>2006</v>
      </c>
      <c r="B23" s="45">
        <v>140</v>
      </c>
      <c r="C23" s="63">
        <f aca="true" t="shared" si="1" ref="C23:C39">B23/$B$40</f>
        <v>0.11503697617091208</v>
      </c>
    </row>
    <row r="24" spans="1:3" ht="15">
      <c r="A24" s="45">
        <v>2009</v>
      </c>
      <c r="B24" s="45">
        <v>126</v>
      </c>
      <c r="C24" s="63">
        <f t="shared" si="1"/>
        <v>0.10353327855382087</v>
      </c>
    </row>
    <row r="25" spans="1:3" ht="15">
      <c r="A25" s="45">
        <v>2005</v>
      </c>
      <c r="B25" s="45">
        <v>117</v>
      </c>
      <c r="C25" s="63">
        <f t="shared" si="1"/>
        <v>0.0961380443714051</v>
      </c>
    </row>
    <row r="26" spans="1:3" ht="15">
      <c r="A26" s="45">
        <v>2008</v>
      </c>
      <c r="B26" s="45">
        <v>111</v>
      </c>
      <c r="C26" s="63">
        <f t="shared" si="1"/>
        <v>0.09120788824979457</v>
      </c>
    </row>
    <row r="27" spans="1:3" ht="15">
      <c r="A27" s="45">
        <v>2007</v>
      </c>
      <c r="B27" s="45">
        <v>94</v>
      </c>
      <c r="C27" s="63">
        <f t="shared" si="1"/>
        <v>0.07723911257189811</v>
      </c>
    </row>
    <row r="28" spans="1:3" ht="15">
      <c r="A28" s="45">
        <v>2010</v>
      </c>
      <c r="B28" s="45">
        <v>81</v>
      </c>
      <c r="C28" s="63">
        <f t="shared" si="1"/>
        <v>0.06655710764174198</v>
      </c>
    </row>
    <row r="29" spans="1:3" ht="15">
      <c r="A29" s="45">
        <v>2004</v>
      </c>
      <c r="B29" s="45">
        <v>77</v>
      </c>
      <c r="C29" s="63">
        <f t="shared" si="1"/>
        <v>0.06327033689400165</v>
      </c>
    </row>
    <row r="30" spans="1:3" ht="15">
      <c r="A30" s="45">
        <v>2011</v>
      </c>
      <c r="B30" s="45">
        <v>77</v>
      </c>
      <c r="C30" s="63">
        <f t="shared" si="1"/>
        <v>0.06327033689400165</v>
      </c>
    </row>
    <row r="31" spans="1:3" ht="15">
      <c r="A31" s="45">
        <v>2003</v>
      </c>
      <c r="B31" s="45">
        <v>64</v>
      </c>
      <c r="C31" s="63">
        <f t="shared" si="1"/>
        <v>0.05258833196384552</v>
      </c>
    </row>
    <row r="32" spans="1:3" ht="15">
      <c r="A32" s="45">
        <v>2012</v>
      </c>
      <c r="B32" s="45">
        <v>60</v>
      </c>
      <c r="C32" s="63">
        <f t="shared" si="1"/>
        <v>0.049301561216105176</v>
      </c>
    </row>
    <row r="33" spans="1:3" ht="15">
      <c r="A33" s="45">
        <v>2013</v>
      </c>
      <c r="B33" s="45">
        <v>58</v>
      </c>
      <c r="C33" s="63">
        <f t="shared" si="1"/>
        <v>0.047658175842235</v>
      </c>
    </row>
    <row r="34" spans="1:3" ht="15">
      <c r="A34" s="45">
        <v>2014</v>
      </c>
      <c r="B34" s="45">
        <v>33</v>
      </c>
      <c r="C34" s="63">
        <f t="shared" si="1"/>
        <v>0.027115858668857847</v>
      </c>
    </row>
    <row r="35" spans="1:3" ht="15">
      <c r="A35" s="45">
        <v>2002</v>
      </c>
      <c r="B35" s="45">
        <v>27</v>
      </c>
      <c r="C35" s="63">
        <f t="shared" si="1"/>
        <v>0.02218570254724733</v>
      </c>
    </row>
    <row r="36" spans="1:3" ht="15">
      <c r="A36" s="45">
        <v>2015</v>
      </c>
      <c r="B36" s="45">
        <v>25</v>
      </c>
      <c r="C36" s="63">
        <f t="shared" si="1"/>
        <v>0.020542317173377157</v>
      </c>
    </row>
    <row r="37" spans="1:3" ht="15">
      <c r="A37" s="45">
        <v>2017</v>
      </c>
      <c r="B37" s="45">
        <v>23</v>
      </c>
      <c r="C37" s="63">
        <f t="shared" si="1"/>
        <v>0.018898931799506986</v>
      </c>
    </row>
    <row r="38" spans="1:3" ht="15">
      <c r="A38" s="45">
        <v>2001</v>
      </c>
      <c r="B38" s="45">
        <v>21</v>
      </c>
      <c r="C38" s="63">
        <f t="shared" si="1"/>
        <v>0.01725554642563681</v>
      </c>
    </row>
    <row r="39" spans="1:3" ht="15">
      <c r="A39" s="44" t="s">
        <v>24</v>
      </c>
      <c r="B39" s="44">
        <f>B40-SUM(B23:B38)</f>
        <v>83</v>
      </c>
      <c r="C39" s="63">
        <f t="shared" si="1"/>
        <v>0.06820049301561217</v>
      </c>
    </row>
    <row r="40" spans="1:4" ht="15">
      <c r="A40" s="49" t="s">
        <v>27</v>
      </c>
      <c r="B40" s="52">
        <f>D17</f>
        <v>1217</v>
      </c>
      <c r="C40" s="50">
        <f>SUM(C23:C39)</f>
        <v>0.9999999999999998</v>
      </c>
      <c r="D40" s="55"/>
    </row>
    <row r="41" spans="1:3" ht="15">
      <c r="A41" s="96" t="s">
        <v>36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2021-08-26T10:25:26Z</dcterms:modified>
  <cp:category/>
  <cp:version/>
  <cp:contentType/>
  <cp:contentStatus/>
</cp:coreProperties>
</file>