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1340" activeTab="0"/>
  </bookViews>
  <sheets>
    <sheet name="Nowe_Autobusy" sheetId="1" r:id="rId1"/>
    <sheet name="Nowe autobusy - segmenty" sheetId="2" r:id="rId2"/>
    <sheet name="Używane_Autobusy" sheetId="3" r:id="rId3"/>
    <sheet name="Używane autobusy - segmenty" sheetId="4" r:id="rId4"/>
  </sheets>
  <definedNames/>
  <calcPr fullCalcOnLoad="1"/>
</workbook>
</file>

<file path=xl/sharedStrings.xml><?xml version="1.0" encoding="utf-8"?>
<sst xmlns="http://schemas.openxmlformats.org/spreadsheetml/2006/main" count="103" uniqueCount="49">
  <si>
    <t>MERCEDES-BENZ</t>
  </si>
  <si>
    <t>SETRA</t>
  </si>
  <si>
    <t>inni</t>
  </si>
  <si>
    <t>Pozycja</t>
  </si>
  <si>
    <t>Marka</t>
  </si>
  <si>
    <t>OGÓŁEM</t>
  </si>
  <si>
    <t>Udział %</t>
  </si>
  <si>
    <t>Ogółem</t>
  </si>
  <si>
    <t>Zmiana % r/r</t>
  </si>
  <si>
    <t>sztuki</t>
  </si>
  <si>
    <t>Segment</t>
  </si>
  <si>
    <t>DMC&lt;8T</t>
  </si>
  <si>
    <t>BUS&lt;=3,5T</t>
  </si>
  <si>
    <t>BUS&gt;3,5T</t>
  </si>
  <si>
    <t>DMC&gt;=8T</t>
  </si>
  <si>
    <t>Nadwozie</t>
  </si>
  <si>
    <t>MINI</t>
  </si>
  <si>
    <t>MIEJSKI</t>
  </si>
  <si>
    <t>MIĘDZYMIASTOWY</t>
  </si>
  <si>
    <t>SZKOLNY</t>
  </si>
  <si>
    <t>TURYSTYCZNY</t>
  </si>
  <si>
    <t>INNY</t>
  </si>
  <si>
    <t>*/ w tym zabudowane podwozia marki MB, rejestrowane również pod inną marką</t>
  </si>
  <si>
    <t>udział</t>
  </si>
  <si>
    <t>Rok produkcji</t>
  </si>
  <si>
    <t>liczba</t>
  </si>
  <si>
    <t>Razem</t>
  </si>
  <si>
    <t>SOLARIS</t>
  </si>
  <si>
    <t>OGÓŁEM*</t>
  </si>
  <si>
    <t>*/zasadniczo nie uwzględnia pojazdów własnej marki zarejestrowanych przez jej producenta</t>
  </si>
  <si>
    <t>**/zasadniczo nie uwzględnia pojazdów własnej marki zarejestrowanych przez jej producenta</t>
  </si>
  <si>
    <t>OGÓŁEM**</t>
  </si>
  <si>
    <t>MAN</t>
  </si>
  <si>
    <t>IVECO</t>
  </si>
  <si>
    <t>Źródło: PZPM i JMK - analizy na podstawie Centralnej Ewidencji Pojazdów</t>
  </si>
  <si>
    <t xml:space="preserve"> </t>
  </si>
  <si>
    <t>b.d./inny</t>
  </si>
  <si>
    <t>SOR</t>
  </si>
  <si>
    <t>VDL</t>
  </si>
  <si>
    <t>Pierwsze rejestracje NOWYCH autobusów w Polsce 
styczeń-luty, 2022 rok</t>
  </si>
  <si>
    <t>1 - 2.2022</t>
  </si>
  <si>
    <t>1 - 2.2021</t>
  </si>
  <si>
    <t>VOLVO</t>
  </si>
  <si>
    <t>GULERYUZ</t>
  </si>
  <si>
    <t>MERCEDES-BENZ*</t>
  </si>
  <si>
    <t>Pierwsze rejestracje NOWYCH autobusów w Polsce
styczeń - luty, 2022 rok
według segmentów</t>
  </si>
  <si>
    <t>Pierwsze rejestracje UŻYWANYCH autobusów w Polsce, 
styczeń - luty, 2022 rok</t>
  </si>
  <si>
    <t>Pierwsze rejestracje UŻYWANYCH autobusów w Polsce
styczeń - luty, 2022 rok
według segmentów</t>
  </si>
  <si>
    <t>Pierwsze rejestracje używanych autobusów, 
wg. roku produkcji; styczeń-luty, 2022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</si>
</sst>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415]dddd\,\ d\ mmmm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50" fillId="0" borderId="0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10" fontId="50" fillId="0" borderId="12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 wrapText="1"/>
    </xf>
    <xf numFmtId="0" fontId="2" fillId="33" borderId="17" xfId="53" applyFont="1" applyFill="1" applyBorder="1" applyAlignment="1">
      <alignment horizontal="center" vertical="center" wrapText="1"/>
      <protection/>
    </xf>
    <xf numFmtId="170" fontId="2" fillId="0" borderId="10" xfId="59" applyNumberFormat="1" applyFont="1" applyFill="1" applyBorder="1" applyAlignment="1">
      <alignment vertical="center"/>
    </xf>
    <xf numFmtId="170" fontId="2" fillId="0" borderId="11" xfId="59" applyNumberFormat="1" applyFont="1" applyFill="1" applyBorder="1" applyAlignment="1">
      <alignment vertical="center"/>
    </xf>
    <xf numFmtId="170" fontId="2" fillId="0" borderId="14" xfId="59" applyNumberFormat="1" applyFont="1" applyFill="1" applyBorder="1" applyAlignment="1">
      <alignment vertical="center"/>
    </xf>
    <xf numFmtId="170" fontId="4" fillId="0" borderId="15" xfId="59" applyNumberFormat="1" applyFont="1" applyFill="1" applyBorder="1" applyAlignment="1">
      <alignment vertical="center"/>
    </xf>
    <xf numFmtId="0" fontId="51" fillId="33" borderId="16" xfId="0" applyFont="1" applyFill="1" applyBorder="1" applyAlignment="1">
      <alignment vertical="center"/>
    </xf>
    <xf numFmtId="0" fontId="51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9" fontId="51" fillId="33" borderId="17" xfId="0" applyNumberFormat="1" applyFont="1" applyFill="1" applyBorder="1" applyAlignment="1">
      <alignment horizontal="center" vertical="center"/>
    </xf>
    <xf numFmtId="9" fontId="4" fillId="33" borderId="17" xfId="0" applyNumberFormat="1" applyFont="1" applyFill="1" applyBorder="1" applyAlignment="1">
      <alignment horizontal="center" vertical="center"/>
    </xf>
    <xf numFmtId="0" fontId="50" fillId="0" borderId="13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9" fontId="50" fillId="0" borderId="18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horizontal="right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0" fillId="0" borderId="11" xfId="0" applyFont="1" applyFill="1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vertical="center" wrapText="1"/>
    </xf>
    <xf numFmtId="0" fontId="50" fillId="33" borderId="15" xfId="0" applyFont="1" applyFill="1" applyBorder="1" applyAlignment="1">
      <alignment vertical="center"/>
    </xf>
    <xf numFmtId="9" fontId="2" fillId="33" borderId="15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0" fontId="50" fillId="33" borderId="17" xfId="0" applyFont="1" applyFill="1" applyBorder="1" applyAlignment="1">
      <alignment horizontal="center" vertical="center"/>
    </xf>
    <xf numFmtId="170" fontId="0" fillId="0" borderId="0" xfId="58" applyNumberFormat="1" applyFont="1" applyAlignment="1">
      <alignment/>
    </xf>
    <xf numFmtId="170" fontId="4" fillId="33" borderId="15" xfId="59" applyNumberFormat="1" applyFont="1" applyFill="1" applyBorder="1" applyAlignment="1">
      <alignment vertical="center"/>
    </xf>
    <xf numFmtId="9" fontId="51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50" fillId="0" borderId="12" xfId="0" applyNumberFormat="1" applyFont="1" applyBorder="1" applyAlignment="1">
      <alignment horizontal="center" vertical="center"/>
    </xf>
    <xf numFmtId="170" fontId="50" fillId="0" borderId="17" xfId="0" applyNumberFormat="1" applyFont="1" applyBorder="1" applyAlignment="1">
      <alignment horizontal="center" vertical="center"/>
    </xf>
    <xf numFmtId="170" fontId="50" fillId="0" borderId="18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2" fillId="0" borderId="11" xfId="59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50" fillId="0" borderId="11" xfId="0" applyFont="1" applyBorder="1" applyAlignment="1">
      <alignment horizontal="center" vertical="center"/>
    </xf>
    <xf numFmtId="0" fontId="52" fillId="0" borderId="0" xfId="0" applyFont="1" applyBorder="1" applyAlignment="1">
      <alignment horizontal="left"/>
    </xf>
    <xf numFmtId="0" fontId="50" fillId="0" borderId="11" xfId="0" applyFont="1" applyBorder="1" applyAlignment="1">
      <alignment horizontal="center" vertical="center"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49" fontId="50" fillId="33" borderId="20" xfId="0" applyNumberFormat="1" applyFont="1" applyFill="1" applyBorder="1" applyAlignment="1">
      <alignment horizontal="center" vertical="center"/>
    </xf>
    <xf numFmtId="49" fontId="50" fillId="33" borderId="18" xfId="0" applyNumberFormat="1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20" xfId="0" applyFont="1" applyBorder="1" applyAlignment="1">
      <alignment horizontal="left" vertical="center"/>
    </xf>
    <xf numFmtId="0" fontId="50" fillId="0" borderId="18" xfId="0" applyFont="1" applyBorder="1" applyAlignment="1">
      <alignment horizontal="left" vertical="center"/>
    </xf>
    <xf numFmtId="0" fontId="50" fillId="0" borderId="21" xfId="0" applyFont="1" applyBorder="1" applyAlignment="1">
      <alignment horizontal="left" vertical="center"/>
    </xf>
    <xf numFmtId="0" fontId="50" fillId="0" borderId="22" xfId="0" applyFont="1" applyBorder="1" applyAlignment="1">
      <alignment horizontal="left" vertical="center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170" fontId="2" fillId="0" borderId="10" xfId="59" applyNumberFormat="1" applyFont="1" applyFill="1" applyBorder="1" applyAlignment="1">
      <alignment horizontal="center" vertical="center"/>
    </xf>
    <xf numFmtId="170" fontId="2" fillId="0" borderId="14" xfId="59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0" fontId="50" fillId="33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zoomScalePageLayoutView="0" workbookViewId="0" topLeftCell="A1">
      <selection activeCell="E28" sqref="E28"/>
    </sheetView>
  </sheetViews>
  <sheetFormatPr defaultColWidth="9.140625" defaultRowHeight="15"/>
  <cols>
    <col min="2" max="2" width="16.57421875" style="0" bestFit="1" customWidth="1"/>
    <col min="8" max="8" width="10.140625" style="0" bestFit="1" customWidth="1"/>
  </cols>
  <sheetData>
    <row r="1" spans="1:7" ht="15" customHeight="1">
      <c r="A1" s="75" t="s">
        <v>39</v>
      </c>
      <c r="B1" s="75"/>
      <c r="C1" s="75"/>
      <c r="D1" s="75"/>
      <c r="E1" s="75"/>
      <c r="F1" s="75"/>
      <c r="G1" s="75"/>
    </row>
    <row r="2" spans="1:7" ht="15">
      <c r="A2" s="75"/>
      <c r="B2" s="75"/>
      <c r="C2" s="75"/>
      <c r="D2" s="75"/>
      <c r="E2" s="75"/>
      <c r="F2" s="75"/>
      <c r="G2" s="75"/>
    </row>
    <row r="3" spans="1:7" ht="15">
      <c r="A3" s="67"/>
      <c r="B3" s="1"/>
      <c r="C3" s="1"/>
      <c r="D3" s="1"/>
      <c r="E3" s="1"/>
      <c r="G3" s="34" t="s">
        <v>9</v>
      </c>
    </row>
    <row r="4" spans="1:7" ht="25.5" customHeight="1">
      <c r="A4" s="71" t="s">
        <v>3</v>
      </c>
      <c r="B4" s="71" t="s">
        <v>4</v>
      </c>
      <c r="C4" s="73" t="s">
        <v>40</v>
      </c>
      <c r="D4" s="74"/>
      <c r="E4" s="73" t="s">
        <v>41</v>
      </c>
      <c r="F4" s="74"/>
      <c r="G4" s="69" t="s">
        <v>8</v>
      </c>
    </row>
    <row r="5" spans="1:7" ht="42.75" customHeight="1">
      <c r="A5" s="71"/>
      <c r="B5" s="72"/>
      <c r="C5" s="13" t="s">
        <v>7</v>
      </c>
      <c r="D5" s="14" t="s">
        <v>6</v>
      </c>
      <c r="E5" s="13" t="s">
        <v>7</v>
      </c>
      <c r="F5" s="14" t="s">
        <v>6</v>
      </c>
      <c r="G5" s="70"/>
    </row>
    <row r="6" spans="1:10" ht="15">
      <c r="A6" s="2">
        <v>1</v>
      </c>
      <c r="B6" s="5" t="s">
        <v>27</v>
      </c>
      <c r="C6" s="7">
        <v>73</v>
      </c>
      <c r="D6" s="59">
        <f aca="true" t="shared" si="0" ref="D6:D14">C6/$C$15</f>
        <v>0.3882978723404255</v>
      </c>
      <c r="E6" s="10">
        <v>25</v>
      </c>
      <c r="F6" s="59">
        <f aca="true" t="shared" si="1" ref="F6:F14">E6/$E$15</f>
        <v>0.1201923076923077</v>
      </c>
      <c r="G6" s="16">
        <f>C6/E6-1</f>
        <v>1.92</v>
      </c>
      <c r="H6" s="65"/>
      <c r="I6" s="57"/>
      <c r="J6" s="64"/>
    </row>
    <row r="7" spans="1:10" ht="15">
      <c r="A7" s="3">
        <v>2</v>
      </c>
      <c r="B7" s="6" t="s">
        <v>44</v>
      </c>
      <c r="C7" s="7">
        <v>51</v>
      </c>
      <c r="D7" s="59">
        <f t="shared" si="0"/>
        <v>0.2712765957446808</v>
      </c>
      <c r="E7" s="10">
        <v>86</v>
      </c>
      <c r="F7" s="59">
        <f t="shared" si="1"/>
        <v>0.41346153846153844</v>
      </c>
      <c r="G7" s="16">
        <f aca="true" t="shared" si="2" ref="G7:G13">IF(E7=0,"",C7/E7-1)</f>
        <v>-0.40697674418604646</v>
      </c>
      <c r="H7" s="65"/>
      <c r="I7" s="57"/>
      <c r="J7" s="64"/>
    </row>
    <row r="8" spans="1:10" ht="15">
      <c r="A8" s="3">
        <v>3</v>
      </c>
      <c r="B8" s="6" t="s">
        <v>32</v>
      </c>
      <c r="C8" s="8">
        <v>34</v>
      </c>
      <c r="D8" s="59">
        <f t="shared" si="0"/>
        <v>0.18085106382978725</v>
      </c>
      <c r="E8" s="11">
        <v>11</v>
      </c>
      <c r="F8" s="59">
        <f t="shared" si="1"/>
        <v>0.052884615384615384</v>
      </c>
      <c r="G8" s="16">
        <f t="shared" si="2"/>
        <v>2.090909090909091</v>
      </c>
      <c r="H8" s="65"/>
      <c r="I8" s="57"/>
      <c r="J8" s="64"/>
    </row>
    <row r="9" spans="1:10" ht="15">
      <c r="A9" s="3">
        <v>4</v>
      </c>
      <c r="B9" s="40" t="s">
        <v>42</v>
      </c>
      <c r="C9" s="8">
        <v>11</v>
      </c>
      <c r="D9" s="59">
        <f t="shared" si="0"/>
        <v>0.05851063829787234</v>
      </c>
      <c r="E9" s="10"/>
      <c r="F9" s="59">
        <f t="shared" si="1"/>
        <v>0</v>
      </c>
      <c r="G9" s="16">
        <f t="shared" si="2"/>
      </c>
      <c r="H9" s="65"/>
      <c r="I9" s="57"/>
      <c r="J9" s="64"/>
    </row>
    <row r="10" spans="1:10" ht="14.25" customHeight="1">
      <c r="A10" s="68">
        <v>5</v>
      </c>
      <c r="B10" s="38" t="s">
        <v>43</v>
      </c>
      <c r="C10" s="8">
        <v>4</v>
      </c>
      <c r="D10" s="59">
        <f t="shared" si="0"/>
        <v>0.02127659574468085</v>
      </c>
      <c r="E10" s="10">
        <v>1</v>
      </c>
      <c r="F10" s="59">
        <f t="shared" si="1"/>
        <v>0.004807692307692308</v>
      </c>
      <c r="G10" s="16">
        <f t="shared" si="2"/>
        <v>3</v>
      </c>
      <c r="H10" s="65"/>
      <c r="I10" s="57"/>
      <c r="J10" s="64"/>
    </row>
    <row r="11" spans="1:10" ht="14.25" customHeight="1">
      <c r="A11" s="39"/>
      <c r="B11" s="6" t="s">
        <v>33</v>
      </c>
      <c r="C11" s="8">
        <v>4</v>
      </c>
      <c r="D11" s="59">
        <f t="shared" si="0"/>
        <v>0.02127659574468085</v>
      </c>
      <c r="E11" s="10">
        <v>18</v>
      </c>
      <c r="F11" s="59">
        <f t="shared" si="1"/>
        <v>0.08653846153846154</v>
      </c>
      <c r="G11" s="16">
        <f t="shared" si="2"/>
        <v>-0.7777777777777778</v>
      </c>
      <c r="H11" s="65"/>
      <c r="I11" s="57"/>
      <c r="J11" s="64"/>
    </row>
    <row r="12" spans="1:10" ht="14.25" customHeight="1" hidden="1">
      <c r="A12" s="41"/>
      <c r="B12" s="6"/>
      <c r="C12" s="8"/>
      <c r="D12" s="59"/>
      <c r="E12" s="10"/>
      <c r="F12" s="59"/>
      <c r="G12" s="16"/>
      <c r="H12" s="65"/>
      <c r="I12" s="57"/>
      <c r="J12" s="64"/>
    </row>
    <row r="13" spans="1:10" ht="14.25" customHeight="1" hidden="1">
      <c r="A13" s="42"/>
      <c r="B13" s="6"/>
      <c r="C13" s="8"/>
      <c r="D13" s="59">
        <f t="shared" si="0"/>
        <v>0</v>
      </c>
      <c r="E13" s="10"/>
      <c r="F13" s="59">
        <f t="shared" si="1"/>
        <v>0</v>
      </c>
      <c r="G13" s="16">
        <f t="shared" si="2"/>
      </c>
      <c r="H13" s="65"/>
      <c r="I13" s="57"/>
      <c r="J13" s="64"/>
    </row>
    <row r="14" spans="1:10" ht="14.25" customHeight="1">
      <c r="A14" s="41"/>
      <c r="B14" s="9" t="s">
        <v>2</v>
      </c>
      <c r="C14" s="8">
        <f>C15-SUM(C6:C13)</f>
        <v>11</v>
      </c>
      <c r="D14" s="59">
        <f t="shared" si="0"/>
        <v>0.05851063829787234</v>
      </c>
      <c r="E14" s="8">
        <f>E15-SUM(E6:E13)</f>
        <v>67</v>
      </c>
      <c r="F14" s="59">
        <f t="shared" si="1"/>
        <v>0.32211538461538464</v>
      </c>
      <c r="G14" s="16">
        <f>C14/E14-1</f>
        <v>-0.835820895522388</v>
      </c>
      <c r="H14" s="65"/>
      <c r="I14" s="57"/>
      <c r="J14" s="64"/>
    </row>
    <row r="15" spans="1:10" ht="15">
      <c r="A15" s="12"/>
      <c r="B15" s="19" t="s">
        <v>31</v>
      </c>
      <c r="C15" s="20">
        <v>188</v>
      </c>
      <c r="D15" s="22">
        <v>1</v>
      </c>
      <c r="E15" s="21">
        <v>208</v>
      </c>
      <c r="F15" s="23">
        <v>1</v>
      </c>
      <c r="G15" s="54">
        <f>C15/E15-1</f>
        <v>-0.09615384615384615</v>
      </c>
      <c r="H15" s="65"/>
      <c r="J15" s="64"/>
    </row>
    <row r="16" ht="15">
      <c r="A16" s="37" t="s">
        <v>22</v>
      </c>
    </row>
    <row r="17" ht="15">
      <c r="A17" s="37" t="s">
        <v>30</v>
      </c>
    </row>
    <row r="18" ht="15">
      <c r="A18" s="33" t="s">
        <v>34</v>
      </c>
    </row>
  </sheetData>
  <sheetProtection/>
  <mergeCells count="6">
    <mergeCell ref="G4:G5"/>
    <mergeCell ref="A4:A5"/>
    <mergeCell ref="B4:B5"/>
    <mergeCell ref="C4:D4"/>
    <mergeCell ref="E4:F4"/>
    <mergeCell ref="A1:G2"/>
  </mergeCells>
  <conditionalFormatting sqref="G15">
    <cfRule type="cellIs" priority="7" dxfId="11" operator="lessThan">
      <formula>0</formula>
    </cfRule>
  </conditionalFormatting>
  <conditionalFormatting sqref="G6:G14">
    <cfRule type="cellIs" priority="6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2"/>
  <sheetViews>
    <sheetView showGridLines="0" zoomScalePageLayoutView="0" workbookViewId="0" topLeftCell="A1">
      <selection activeCell="E24" sqref="E24"/>
    </sheetView>
  </sheetViews>
  <sheetFormatPr defaultColWidth="9.140625" defaultRowHeight="15"/>
  <cols>
    <col min="2" max="2" width="15.00390625" style="0" bestFit="1" customWidth="1"/>
    <col min="3" max="3" width="16.7109375" style="0" bestFit="1" customWidth="1"/>
    <col min="9" max="9" width="9.57421875" style="0" bestFit="1" customWidth="1"/>
  </cols>
  <sheetData>
    <row r="2" spans="1:8" ht="33" customHeight="1">
      <c r="A2" s="89" t="s">
        <v>45</v>
      </c>
      <c r="B2" s="89"/>
      <c r="C2" s="89"/>
      <c r="D2" s="89"/>
      <c r="E2" s="89"/>
      <c r="F2" s="89"/>
      <c r="G2" s="89"/>
      <c r="H2" s="89"/>
    </row>
    <row r="3" spans="1:8" ht="15">
      <c r="A3" s="1"/>
      <c r="B3" s="1"/>
      <c r="C3" s="1"/>
      <c r="D3" s="1"/>
      <c r="E3" s="1"/>
      <c r="H3" s="34" t="s">
        <v>9</v>
      </c>
    </row>
    <row r="4" spans="1:8" ht="37.5" customHeight="1">
      <c r="A4" s="92" t="s">
        <v>10</v>
      </c>
      <c r="B4" s="93"/>
      <c r="C4" s="76" t="s">
        <v>15</v>
      </c>
      <c r="D4" s="73" t="s">
        <v>40</v>
      </c>
      <c r="E4" s="74"/>
      <c r="F4" s="73" t="s">
        <v>41</v>
      </c>
      <c r="G4" s="74"/>
      <c r="H4" s="69" t="s">
        <v>8</v>
      </c>
    </row>
    <row r="5" spans="1:8" ht="33" customHeight="1">
      <c r="A5" s="94"/>
      <c r="B5" s="95"/>
      <c r="C5" s="77"/>
      <c r="D5" s="13" t="s">
        <v>7</v>
      </c>
      <c r="E5" s="14" t="s">
        <v>6</v>
      </c>
      <c r="F5" s="13" t="s">
        <v>7</v>
      </c>
      <c r="G5" s="14" t="s">
        <v>6</v>
      </c>
      <c r="H5" s="70"/>
    </row>
    <row r="6" spans="1:8" ht="15">
      <c r="A6" s="30"/>
      <c r="B6" s="5" t="s">
        <v>12</v>
      </c>
      <c r="C6" s="88" t="s">
        <v>16</v>
      </c>
      <c r="D6" s="7"/>
      <c r="E6" s="59">
        <f>IF(D6=0,"",D6/$D$8)</f>
      </c>
      <c r="F6" s="10">
        <v>1</v>
      </c>
      <c r="G6" s="4">
        <f>IF(F6=0,"",F6/$F$8)</f>
        <v>0.007692307692307693</v>
      </c>
      <c r="H6" s="16">
        <f>IF(F6=0,"",D6/F6-1)</f>
        <v>-1</v>
      </c>
    </row>
    <row r="7" spans="1:9" ht="15">
      <c r="A7" s="35"/>
      <c r="B7" s="6" t="s">
        <v>13</v>
      </c>
      <c r="C7" s="78"/>
      <c r="D7" s="7">
        <v>62</v>
      </c>
      <c r="E7" s="59">
        <f>+D7/$D$8</f>
        <v>1</v>
      </c>
      <c r="F7" s="10">
        <v>129</v>
      </c>
      <c r="G7" s="59">
        <f>+F7/$F$8</f>
        <v>0.9923076923076923</v>
      </c>
      <c r="H7" s="16">
        <f>D7/F7-1</f>
        <v>-0.5193798449612403</v>
      </c>
      <c r="I7" s="56"/>
    </row>
    <row r="8" spans="1:9" ht="15">
      <c r="A8" s="88" t="s">
        <v>11</v>
      </c>
      <c r="B8" s="80" t="s">
        <v>5</v>
      </c>
      <c r="C8" s="81"/>
      <c r="D8" s="84">
        <f>SUM(D6:D7)</f>
        <v>62</v>
      </c>
      <c r="E8" s="61">
        <f>SUM(E6:E7)</f>
        <v>1</v>
      </c>
      <c r="F8" s="90">
        <f>SUM(F6:F7)</f>
        <v>130</v>
      </c>
      <c r="G8" s="61">
        <f>SUM(G6:G7)</f>
        <v>1</v>
      </c>
      <c r="H8" s="86">
        <f>D8/F8-1</f>
        <v>-0.523076923076923</v>
      </c>
      <c r="I8" s="58"/>
    </row>
    <row r="9" spans="1:9" ht="15">
      <c r="A9" s="79"/>
      <c r="B9" s="82"/>
      <c r="C9" s="83"/>
      <c r="D9" s="85"/>
      <c r="E9" s="60">
        <f>+D8/D17</f>
        <v>0.32978723404255317</v>
      </c>
      <c r="F9" s="91"/>
      <c r="G9" s="60">
        <f>+F8/F17</f>
        <v>0.625</v>
      </c>
      <c r="H9" s="87"/>
      <c r="I9" s="58"/>
    </row>
    <row r="10" spans="1:9" ht="15">
      <c r="A10" s="35"/>
      <c r="B10" s="6" t="s">
        <v>13</v>
      </c>
      <c r="C10" s="24" t="s">
        <v>17</v>
      </c>
      <c r="D10" s="8">
        <v>112</v>
      </c>
      <c r="E10" s="59">
        <f>D10/$D$15</f>
        <v>0.8888888888888888</v>
      </c>
      <c r="F10" s="10">
        <v>52</v>
      </c>
      <c r="G10" s="59">
        <f>F10/$F$15</f>
        <v>0.6666666666666666</v>
      </c>
      <c r="H10" s="16">
        <f>D10/F10-1</f>
        <v>1.1538461538461537</v>
      </c>
      <c r="I10" s="58"/>
    </row>
    <row r="11" spans="1:9" ht="15">
      <c r="A11" s="35"/>
      <c r="B11" s="6"/>
      <c r="C11" s="24" t="s">
        <v>18</v>
      </c>
      <c r="D11" s="8">
        <v>7</v>
      </c>
      <c r="E11" s="59">
        <f>D11/$D$15</f>
        <v>0.05555555555555555</v>
      </c>
      <c r="F11" s="11"/>
      <c r="G11" s="59">
        <f>F11/$F$15</f>
        <v>0</v>
      </c>
      <c r="H11" s="16">
        <f>IF(F11=0,"",D11/F11-1)</f>
      </c>
      <c r="I11" s="58"/>
    </row>
    <row r="12" spans="1:9" ht="15">
      <c r="A12" s="35"/>
      <c r="B12" s="6"/>
      <c r="C12" s="24" t="s">
        <v>19</v>
      </c>
      <c r="D12" s="8"/>
      <c r="E12" s="59">
        <f>IF(D12=0,"",D12/$D$15)</f>
      </c>
      <c r="F12" s="10">
        <v>1</v>
      </c>
      <c r="G12" s="59">
        <f>IF(F12=0,"",F12/$F$15)</f>
        <v>0.01282051282051282</v>
      </c>
      <c r="H12" s="16">
        <f>IF(F12=0,"",D12/F12-1)</f>
        <v>-1</v>
      </c>
      <c r="I12" s="58"/>
    </row>
    <row r="13" spans="1:9" ht="15">
      <c r="A13" s="35"/>
      <c r="B13" s="6"/>
      <c r="C13" s="24" t="s">
        <v>20</v>
      </c>
      <c r="D13" s="8">
        <v>7</v>
      </c>
      <c r="E13" s="59">
        <f>D13/$D$15</f>
        <v>0.05555555555555555</v>
      </c>
      <c r="F13" s="10">
        <v>25</v>
      </c>
      <c r="G13" s="59">
        <f>F13/$F$15</f>
        <v>0.32051282051282054</v>
      </c>
      <c r="H13" s="16">
        <f>D13/F13-1</f>
        <v>-0.72</v>
      </c>
      <c r="I13" s="58"/>
    </row>
    <row r="14" spans="1:9" ht="15">
      <c r="A14" s="36"/>
      <c r="B14" s="24"/>
      <c r="C14" s="24" t="s">
        <v>21</v>
      </c>
      <c r="D14" s="8"/>
      <c r="E14" s="59">
        <f>IF(D14=0,"",D14/$D$15)</f>
      </c>
      <c r="F14" s="10"/>
      <c r="G14" s="59">
        <f>IF(F14=0,"",F14/$F$15)</f>
      </c>
      <c r="H14" s="16">
        <f>IF(F14=0,"",D14/F14-1)</f>
      </c>
      <c r="I14" s="58"/>
    </row>
    <row r="15" spans="1:9" ht="15">
      <c r="A15" s="78" t="s">
        <v>14</v>
      </c>
      <c r="B15" s="80" t="s">
        <v>5</v>
      </c>
      <c r="C15" s="81"/>
      <c r="D15" s="84">
        <f>SUM(D10:D14)</f>
        <v>126</v>
      </c>
      <c r="E15" s="61">
        <f>SUM(E10:E14)</f>
        <v>1</v>
      </c>
      <c r="F15" s="84">
        <f>SUM(F10:F14)</f>
        <v>78</v>
      </c>
      <c r="G15" s="61">
        <f>SUM(G10:G14)</f>
        <v>1</v>
      </c>
      <c r="H15" s="86">
        <f>D15/F15-1</f>
        <v>0.6153846153846154</v>
      </c>
      <c r="I15" s="58"/>
    </row>
    <row r="16" spans="1:9" ht="15">
      <c r="A16" s="79"/>
      <c r="B16" s="82"/>
      <c r="C16" s="83"/>
      <c r="D16" s="85"/>
      <c r="E16" s="60">
        <f>+D15/D17</f>
        <v>0.6702127659574468</v>
      </c>
      <c r="F16" s="85"/>
      <c r="G16" s="60">
        <f>F15/F17</f>
        <v>0.375</v>
      </c>
      <c r="H16" s="87"/>
      <c r="I16" s="58"/>
    </row>
    <row r="17" spans="1:9" ht="15">
      <c r="A17" s="27"/>
      <c r="B17" s="19" t="s">
        <v>28</v>
      </c>
      <c r="C17" s="28"/>
      <c r="D17" s="21">
        <f>+D15+D8</f>
        <v>188</v>
      </c>
      <c r="E17" s="22">
        <v>1</v>
      </c>
      <c r="F17" s="21">
        <f>+F8+F15</f>
        <v>208</v>
      </c>
      <c r="G17" s="22">
        <v>1</v>
      </c>
      <c r="H17" s="54">
        <f>D17/F17-1</f>
        <v>-0.09615384615384615</v>
      </c>
      <c r="I17" s="58"/>
    </row>
    <row r="18" ht="15">
      <c r="A18" s="33" t="s">
        <v>34</v>
      </c>
    </row>
    <row r="19" ht="15">
      <c r="A19" s="33" t="s">
        <v>29</v>
      </c>
    </row>
    <row r="20" ht="15">
      <c r="H20" s="53"/>
    </row>
    <row r="22" ht="15">
      <c r="B22" t="s">
        <v>35</v>
      </c>
    </row>
  </sheetData>
  <sheetProtection/>
  <mergeCells count="17">
    <mergeCell ref="A2:H2"/>
    <mergeCell ref="A8:A9"/>
    <mergeCell ref="B8:C9"/>
    <mergeCell ref="D8:D9"/>
    <mergeCell ref="F8:F9"/>
    <mergeCell ref="H8:H9"/>
    <mergeCell ref="D4:E4"/>
    <mergeCell ref="F4:G4"/>
    <mergeCell ref="H4:H5"/>
    <mergeCell ref="A4:B5"/>
    <mergeCell ref="C4:C5"/>
    <mergeCell ref="A15:A16"/>
    <mergeCell ref="B15:C16"/>
    <mergeCell ref="D15:D16"/>
    <mergeCell ref="F15:F16"/>
    <mergeCell ref="H15:H16"/>
    <mergeCell ref="C6:C7"/>
  </mergeCells>
  <conditionalFormatting sqref="H6:H8 H10 H15 H13">
    <cfRule type="cellIs" priority="5" dxfId="11" operator="lessThan">
      <formula>0</formula>
    </cfRule>
  </conditionalFormatting>
  <conditionalFormatting sqref="H17">
    <cfRule type="cellIs" priority="4" dxfId="11" operator="lessThan">
      <formula>0</formula>
    </cfRule>
  </conditionalFormatting>
  <conditionalFormatting sqref="H14">
    <cfRule type="cellIs" priority="3" dxfId="11" operator="lessThan">
      <formula>0</formula>
    </cfRule>
  </conditionalFormatting>
  <conditionalFormatting sqref="H11:H12">
    <cfRule type="cellIs" priority="1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PageLayoutView="0" workbookViewId="0" topLeftCell="A1">
      <selection activeCell="A16" sqref="A16"/>
    </sheetView>
  </sheetViews>
  <sheetFormatPr defaultColWidth="9.140625" defaultRowHeight="15"/>
  <cols>
    <col min="2" max="2" width="16.57421875" style="0" bestFit="1" customWidth="1"/>
    <col min="7" max="7" width="11.57421875" style="0" customWidth="1"/>
    <col min="9" max="9" width="10.8515625" style="0" bestFit="1" customWidth="1"/>
  </cols>
  <sheetData>
    <row r="1" spans="1:7" ht="15">
      <c r="A1" s="75" t="s">
        <v>46</v>
      </c>
      <c r="B1" s="75"/>
      <c r="C1" s="75"/>
      <c r="D1" s="75"/>
      <c r="E1" s="75"/>
      <c r="F1" s="75"/>
      <c r="G1" s="75"/>
    </row>
    <row r="2" spans="1:7" ht="15">
      <c r="A2" s="75"/>
      <c r="B2" s="75"/>
      <c r="C2" s="75"/>
      <c r="D2" s="75"/>
      <c r="E2" s="75"/>
      <c r="F2" s="75"/>
      <c r="G2" s="75"/>
    </row>
    <row r="3" spans="1:7" ht="15">
      <c r="A3" s="1"/>
      <c r="B3" s="1"/>
      <c r="C3" s="1"/>
      <c r="D3" s="1"/>
      <c r="E3" s="1"/>
      <c r="G3" t="s">
        <v>9</v>
      </c>
    </row>
    <row r="4" spans="1:7" ht="25.5" customHeight="1">
      <c r="A4" s="71" t="s">
        <v>3</v>
      </c>
      <c r="B4" s="71" t="s">
        <v>4</v>
      </c>
      <c r="C4" s="73" t="s">
        <v>40</v>
      </c>
      <c r="D4" s="74"/>
      <c r="E4" s="73" t="s">
        <v>41</v>
      </c>
      <c r="F4" s="74"/>
      <c r="G4" s="69" t="s">
        <v>8</v>
      </c>
    </row>
    <row r="5" spans="1:7" ht="42.75" customHeight="1">
      <c r="A5" s="71"/>
      <c r="B5" s="72"/>
      <c r="C5" s="13" t="s">
        <v>7</v>
      </c>
      <c r="D5" s="14" t="s">
        <v>6</v>
      </c>
      <c r="E5" s="13" t="s">
        <v>7</v>
      </c>
      <c r="F5" s="14" t="s">
        <v>6</v>
      </c>
      <c r="G5" s="70"/>
    </row>
    <row r="6" spans="1:11" ht="15">
      <c r="A6" s="25">
        <v>1</v>
      </c>
      <c r="B6" s="5" t="s">
        <v>0</v>
      </c>
      <c r="C6" s="7">
        <v>140</v>
      </c>
      <c r="D6" s="59">
        <f aca="true" t="shared" si="0" ref="D6:D12">C6/$C$13</f>
        <v>0.29914529914529914</v>
      </c>
      <c r="E6" s="10">
        <v>76</v>
      </c>
      <c r="F6" s="59">
        <f aca="true" t="shared" si="1" ref="F6:F12">E6/$E$13</f>
        <v>0.24281150159744408</v>
      </c>
      <c r="G6" s="15">
        <f aca="true" t="shared" si="2" ref="G6:G11">C6/E6-1</f>
        <v>0.8421052631578947</v>
      </c>
      <c r="I6" s="65"/>
      <c r="J6" s="65"/>
      <c r="K6" s="64"/>
    </row>
    <row r="7" spans="1:11" ht="15">
      <c r="A7" s="29">
        <v>2</v>
      </c>
      <c r="B7" s="6" t="s">
        <v>33</v>
      </c>
      <c r="C7" s="7">
        <v>120</v>
      </c>
      <c r="D7" s="59">
        <f t="shared" si="0"/>
        <v>0.2564102564102564</v>
      </c>
      <c r="E7" s="10">
        <v>67</v>
      </c>
      <c r="F7" s="62">
        <f t="shared" si="1"/>
        <v>0.21405750798722045</v>
      </c>
      <c r="G7" s="16">
        <f t="shared" si="2"/>
        <v>0.791044776119403</v>
      </c>
      <c r="I7" s="65"/>
      <c r="J7" s="65"/>
      <c r="K7" s="64"/>
    </row>
    <row r="8" spans="1:11" ht="15">
      <c r="A8" s="29">
        <v>3</v>
      </c>
      <c r="B8" s="6" t="s">
        <v>1</v>
      </c>
      <c r="C8" s="8">
        <v>38</v>
      </c>
      <c r="D8" s="59">
        <f t="shared" si="0"/>
        <v>0.0811965811965812</v>
      </c>
      <c r="E8" s="11">
        <v>26</v>
      </c>
      <c r="F8" s="62">
        <f t="shared" si="1"/>
        <v>0.08306709265175719</v>
      </c>
      <c r="G8" s="16">
        <f t="shared" si="2"/>
        <v>0.46153846153846145</v>
      </c>
      <c r="I8" s="65"/>
      <c r="J8" s="65"/>
      <c r="K8" s="64"/>
    </row>
    <row r="9" spans="1:11" ht="15">
      <c r="A9" s="29">
        <v>4</v>
      </c>
      <c r="B9" s="40" t="s">
        <v>32</v>
      </c>
      <c r="C9" s="8">
        <v>37</v>
      </c>
      <c r="D9" s="59">
        <f t="shared" si="0"/>
        <v>0.07905982905982906</v>
      </c>
      <c r="E9" s="10">
        <v>17</v>
      </c>
      <c r="F9" s="62">
        <f t="shared" si="1"/>
        <v>0.054313099041533544</v>
      </c>
      <c r="G9" s="16">
        <f>C9/E9-1</f>
        <v>1.176470588235294</v>
      </c>
      <c r="I9" s="65"/>
      <c r="J9" s="65"/>
      <c r="K9" s="64"/>
    </row>
    <row r="10" spans="1:11" ht="15">
      <c r="A10" s="29">
        <v>5</v>
      </c>
      <c r="B10" s="40" t="s">
        <v>37</v>
      </c>
      <c r="C10" s="8">
        <v>29</v>
      </c>
      <c r="D10" s="59">
        <f t="shared" si="0"/>
        <v>0.06196581196581197</v>
      </c>
      <c r="E10" s="10">
        <v>14</v>
      </c>
      <c r="F10" s="62">
        <f t="shared" si="1"/>
        <v>0.04472843450479233</v>
      </c>
      <c r="G10" s="16">
        <f t="shared" si="2"/>
        <v>1.0714285714285716</v>
      </c>
      <c r="I10" s="65"/>
      <c r="J10" s="65"/>
      <c r="K10" s="64"/>
    </row>
    <row r="11" spans="1:11" ht="15">
      <c r="A11" s="66">
        <v>6</v>
      </c>
      <c r="B11" s="40" t="s">
        <v>38</v>
      </c>
      <c r="C11" s="8">
        <v>18</v>
      </c>
      <c r="D11" s="59">
        <f t="shared" si="0"/>
        <v>0.038461538461538464</v>
      </c>
      <c r="E11" s="10">
        <v>15</v>
      </c>
      <c r="F11" s="62">
        <f t="shared" si="1"/>
        <v>0.04792332268370607</v>
      </c>
      <c r="G11" s="16">
        <f t="shared" si="2"/>
        <v>0.19999999999999996</v>
      </c>
      <c r="I11" s="65"/>
      <c r="J11" s="65"/>
      <c r="K11" s="64"/>
    </row>
    <row r="12" spans="1:11" ht="15">
      <c r="A12" s="26"/>
      <c r="B12" s="9" t="s">
        <v>2</v>
      </c>
      <c r="C12" s="8">
        <f>C13-SUM(C6:C11)</f>
        <v>86</v>
      </c>
      <c r="D12" s="59">
        <f t="shared" si="0"/>
        <v>0.18376068376068377</v>
      </c>
      <c r="E12" s="8">
        <f>E13-SUM(E6:E11)</f>
        <v>98</v>
      </c>
      <c r="F12" s="62">
        <f t="shared" si="1"/>
        <v>0.31309904153354634</v>
      </c>
      <c r="G12" s="17">
        <f>C12/E12-1</f>
        <v>-0.12244897959183676</v>
      </c>
      <c r="I12" s="65"/>
      <c r="J12" s="65"/>
      <c r="K12" s="64"/>
    </row>
    <row r="13" spans="1:11" ht="15">
      <c r="A13" s="12"/>
      <c r="B13" s="19" t="s">
        <v>5</v>
      </c>
      <c r="C13" s="20">
        <v>468</v>
      </c>
      <c r="D13" s="23">
        <v>1</v>
      </c>
      <c r="E13" s="21">
        <v>313</v>
      </c>
      <c r="F13" s="23">
        <v>1</v>
      </c>
      <c r="G13" s="54">
        <f>C13/E13-1</f>
        <v>0.4952076677316295</v>
      </c>
      <c r="I13" s="65"/>
      <c r="J13" s="65"/>
      <c r="K13" s="64"/>
    </row>
    <row r="14" spans="1:9" ht="15">
      <c r="A14" s="33" t="s">
        <v>34</v>
      </c>
      <c r="I14" s="57"/>
    </row>
    <row r="15" ht="15">
      <c r="I15" s="57"/>
    </row>
  </sheetData>
  <sheetProtection/>
  <mergeCells count="6">
    <mergeCell ref="A4:A5"/>
    <mergeCell ref="B4:B5"/>
    <mergeCell ref="C4:D4"/>
    <mergeCell ref="E4:F4"/>
    <mergeCell ref="G4:G5"/>
    <mergeCell ref="A1:G2"/>
  </mergeCells>
  <conditionalFormatting sqref="G6:G12">
    <cfRule type="cellIs" priority="4" dxfId="11" operator="lessThan">
      <formula>0</formula>
    </cfRule>
  </conditionalFormatting>
  <conditionalFormatting sqref="G13">
    <cfRule type="cellIs" priority="3" dxfId="11" operator="lessThan">
      <formula>0</formula>
    </cfRule>
  </conditionalFormatting>
  <conditionalFormatting sqref="G9">
    <cfRule type="cellIs" priority="1" dxfId="1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2"/>
  <sheetViews>
    <sheetView showGridLines="0" zoomScalePageLayoutView="0" workbookViewId="0" topLeftCell="A1">
      <selection activeCell="F22" sqref="F22"/>
    </sheetView>
  </sheetViews>
  <sheetFormatPr defaultColWidth="9.140625" defaultRowHeight="15"/>
  <cols>
    <col min="1" max="1" width="12.8515625" style="0" customWidth="1"/>
    <col min="2" max="2" width="15.00390625" style="0" bestFit="1" customWidth="1"/>
    <col min="3" max="3" width="16.7109375" style="0" bestFit="1" customWidth="1"/>
    <col min="4" max="4" width="9.421875" style="0" bestFit="1" customWidth="1"/>
  </cols>
  <sheetData>
    <row r="2" spans="1:8" ht="33" customHeight="1">
      <c r="A2" s="89" t="s">
        <v>47</v>
      </c>
      <c r="B2" s="89"/>
      <c r="C2" s="89"/>
      <c r="D2" s="89"/>
      <c r="E2" s="89"/>
      <c r="F2" s="89"/>
      <c r="G2" s="89"/>
      <c r="H2" s="89"/>
    </row>
    <row r="3" spans="1:8" ht="11.25" customHeight="1">
      <c r="A3" s="1"/>
      <c r="B3" s="1"/>
      <c r="C3" s="1"/>
      <c r="D3" s="1"/>
      <c r="E3" s="1"/>
      <c r="H3" t="s">
        <v>9</v>
      </c>
    </row>
    <row r="4" spans="1:8" ht="37.5" customHeight="1">
      <c r="A4" s="92" t="s">
        <v>10</v>
      </c>
      <c r="B4" s="93"/>
      <c r="C4" s="76" t="s">
        <v>15</v>
      </c>
      <c r="D4" s="73" t="s">
        <v>40</v>
      </c>
      <c r="E4" s="74"/>
      <c r="F4" s="73" t="s">
        <v>41</v>
      </c>
      <c r="G4" s="74"/>
      <c r="H4" s="69" t="s">
        <v>8</v>
      </c>
    </row>
    <row r="5" spans="1:8" ht="33" customHeight="1">
      <c r="A5" s="94"/>
      <c r="B5" s="95"/>
      <c r="C5" s="77"/>
      <c r="D5" s="13" t="s">
        <v>7</v>
      </c>
      <c r="E5" s="14" t="s">
        <v>6</v>
      </c>
      <c r="F5" s="13" t="s">
        <v>7</v>
      </c>
      <c r="G5" s="14" t="s">
        <v>6</v>
      </c>
      <c r="H5" s="70"/>
    </row>
    <row r="6" spans="1:8" ht="15">
      <c r="A6" s="30"/>
      <c r="B6" s="5" t="s">
        <v>12</v>
      </c>
      <c r="C6" s="88" t="s">
        <v>16</v>
      </c>
      <c r="D6" s="7">
        <v>3</v>
      </c>
      <c r="E6" s="59">
        <f>+D6/$D$8</f>
        <v>0.024793388429752067</v>
      </c>
      <c r="F6" s="7">
        <v>2</v>
      </c>
      <c r="G6" s="59">
        <f>+F6/$F$8</f>
        <v>0.025974025974025976</v>
      </c>
      <c r="H6" s="15">
        <f>IF(F6=0," ",D6/F6-1)</f>
        <v>0.5</v>
      </c>
    </row>
    <row r="7" spans="1:8" ht="15">
      <c r="A7" s="29"/>
      <c r="B7" s="6" t="s">
        <v>13</v>
      </c>
      <c r="C7" s="78"/>
      <c r="D7" s="7">
        <v>118</v>
      </c>
      <c r="E7" s="59">
        <f>+D7/$D$8</f>
        <v>0.9752066115702479</v>
      </c>
      <c r="F7" s="7">
        <v>75</v>
      </c>
      <c r="G7" s="59">
        <f>+F7/$F$8</f>
        <v>0.974025974025974</v>
      </c>
      <c r="H7" s="16">
        <f aca="true" t="shared" si="0" ref="H7:H17">D7/F7-1</f>
        <v>0.5733333333333333</v>
      </c>
    </row>
    <row r="8" spans="1:8" ht="15">
      <c r="A8" s="88" t="s">
        <v>11</v>
      </c>
      <c r="B8" s="80" t="s">
        <v>5</v>
      </c>
      <c r="C8" s="81"/>
      <c r="D8" s="84">
        <f>SUM(D6:D7)</f>
        <v>121</v>
      </c>
      <c r="E8" s="31">
        <f>SUM(E6:E7)</f>
        <v>1</v>
      </c>
      <c r="F8" s="90">
        <f>SUM(F6:F7)</f>
        <v>77</v>
      </c>
      <c r="G8" s="31">
        <f>SUM(G6:G7)</f>
        <v>1</v>
      </c>
      <c r="H8" s="86">
        <f>D8/F8-1</f>
        <v>0.5714285714285714</v>
      </c>
    </row>
    <row r="9" spans="1:8" ht="15">
      <c r="A9" s="79"/>
      <c r="B9" s="82"/>
      <c r="C9" s="83"/>
      <c r="D9" s="85"/>
      <c r="E9" s="60">
        <f>+D8/D17</f>
        <v>0.25854700854700857</v>
      </c>
      <c r="F9" s="91"/>
      <c r="G9" s="60">
        <f>+F8/F17</f>
        <v>0.24600638977635783</v>
      </c>
      <c r="H9" s="87"/>
    </row>
    <row r="10" spans="1:8" ht="15">
      <c r="A10" s="29"/>
      <c r="B10" s="24" t="s">
        <v>13</v>
      </c>
      <c r="C10" s="5" t="s">
        <v>17</v>
      </c>
      <c r="D10" s="8">
        <v>45</v>
      </c>
      <c r="E10" s="59">
        <f>D10/$D$15</f>
        <v>0.12968299711815562</v>
      </c>
      <c r="F10" s="10">
        <v>53</v>
      </c>
      <c r="G10" s="59">
        <f>F10/$F$15</f>
        <v>0.2245762711864407</v>
      </c>
      <c r="H10" s="16">
        <f t="shared" si="0"/>
        <v>-0.15094339622641506</v>
      </c>
    </row>
    <row r="11" spans="1:8" ht="15">
      <c r="A11" s="29"/>
      <c r="B11" s="24"/>
      <c r="C11" s="6" t="s">
        <v>18</v>
      </c>
      <c r="D11" s="8">
        <v>183</v>
      </c>
      <c r="E11" s="59">
        <f>D11/$D$15</f>
        <v>0.5273775216138329</v>
      </c>
      <c r="F11" s="11">
        <v>113</v>
      </c>
      <c r="G11" s="59">
        <f>F11/$F$15</f>
        <v>0.4788135593220339</v>
      </c>
      <c r="H11" s="16">
        <f t="shared" si="0"/>
        <v>0.6194690265486726</v>
      </c>
    </row>
    <row r="12" spans="1:8" ht="15">
      <c r="A12" s="29"/>
      <c r="B12" s="24"/>
      <c r="C12" s="6" t="s">
        <v>19</v>
      </c>
      <c r="D12" s="8"/>
      <c r="E12" s="59">
        <f>D12/$D$15</f>
        <v>0</v>
      </c>
      <c r="F12" s="10"/>
      <c r="G12" s="59">
        <f>F12/$F$15</f>
        <v>0</v>
      </c>
      <c r="H12" s="16" t="str">
        <f>IF(F12=0," ",D12/F12-1)</f>
        <v> </v>
      </c>
    </row>
    <row r="13" spans="1:8" ht="15">
      <c r="A13" s="29"/>
      <c r="B13" s="24"/>
      <c r="C13" s="6" t="s">
        <v>20</v>
      </c>
      <c r="D13" s="8">
        <v>106</v>
      </c>
      <c r="E13" s="59">
        <f>D13/$D$15</f>
        <v>0.30547550432276654</v>
      </c>
      <c r="F13" s="10">
        <v>63</v>
      </c>
      <c r="G13" s="59">
        <f>F13/$F$15</f>
        <v>0.2669491525423729</v>
      </c>
      <c r="H13" s="16">
        <f t="shared" si="0"/>
        <v>0.6825396825396826</v>
      </c>
    </row>
    <row r="14" spans="1:8" ht="15">
      <c r="A14" s="32"/>
      <c r="B14" s="24"/>
      <c r="C14" s="9" t="s">
        <v>36</v>
      </c>
      <c r="D14" s="8">
        <v>13</v>
      </c>
      <c r="E14" s="59">
        <f>D14/$D$15</f>
        <v>0.037463976945244955</v>
      </c>
      <c r="F14" s="10">
        <v>7</v>
      </c>
      <c r="G14" s="59">
        <f>F14/$F$15</f>
        <v>0.029661016949152543</v>
      </c>
      <c r="H14" s="16">
        <f t="shared" si="0"/>
        <v>0.8571428571428572</v>
      </c>
    </row>
    <row r="15" spans="1:8" ht="15">
      <c r="A15" s="78" t="s">
        <v>14</v>
      </c>
      <c r="B15" s="80" t="s">
        <v>5</v>
      </c>
      <c r="C15" s="81"/>
      <c r="D15" s="84">
        <f>SUM(D10:D14)</f>
        <v>347</v>
      </c>
      <c r="E15" s="31">
        <f>SUM(E10:E14)</f>
        <v>1</v>
      </c>
      <c r="F15" s="84">
        <f>SUM(F10:F14)</f>
        <v>236</v>
      </c>
      <c r="G15" s="31">
        <f>SUM(G10:G14)</f>
        <v>1</v>
      </c>
      <c r="H15" s="86">
        <f>D15/F15-1</f>
        <v>0.47033898305084754</v>
      </c>
    </row>
    <row r="16" spans="1:8" ht="15">
      <c r="A16" s="79"/>
      <c r="B16" s="82"/>
      <c r="C16" s="83"/>
      <c r="D16" s="85"/>
      <c r="E16" s="60">
        <f>+D15/D17</f>
        <v>0.7414529914529915</v>
      </c>
      <c r="F16" s="85"/>
      <c r="G16" s="60">
        <f>F15/F17</f>
        <v>0.7539936102236422</v>
      </c>
      <c r="H16" s="87"/>
    </row>
    <row r="17" spans="1:8" ht="15">
      <c r="A17" s="27"/>
      <c r="B17" s="19" t="s">
        <v>5</v>
      </c>
      <c r="C17" s="28"/>
      <c r="D17" s="21">
        <f>+D15+D8</f>
        <v>468</v>
      </c>
      <c r="E17" s="22">
        <f>E9+E16</f>
        <v>1</v>
      </c>
      <c r="F17" s="21">
        <f>+F15+F8</f>
        <v>313</v>
      </c>
      <c r="G17" s="22">
        <f>G9+G16</f>
        <v>1</v>
      </c>
      <c r="H17" s="18">
        <f t="shared" si="0"/>
        <v>0.4952076677316295</v>
      </c>
    </row>
    <row r="18" ht="15">
      <c r="A18" s="33" t="s">
        <v>34</v>
      </c>
    </row>
    <row r="20" spans="1:3" ht="39.75" customHeight="1">
      <c r="A20" s="96" t="s">
        <v>48</v>
      </c>
      <c r="B20" s="96"/>
      <c r="C20" s="96"/>
    </row>
    <row r="21" spans="1:3" ht="15">
      <c r="A21" s="46"/>
      <c r="B21" s="46"/>
      <c r="C21" s="51" t="s">
        <v>9</v>
      </c>
    </row>
    <row r="22" spans="1:3" ht="21.75" customHeight="1">
      <c r="A22" s="48" t="s">
        <v>24</v>
      </c>
      <c r="B22" s="47" t="s">
        <v>25</v>
      </c>
      <c r="C22" s="43" t="s">
        <v>23</v>
      </c>
    </row>
    <row r="23" spans="1:3" ht="15">
      <c r="A23" s="45">
        <v>2010</v>
      </c>
      <c r="B23" s="45">
        <v>45</v>
      </c>
      <c r="C23" s="63">
        <f aca="true" t="shared" si="1" ref="C23:C39">B23/$B$40</f>
        <v>0.09615384615384616</v>
      </c>
    </row>
    <row r="24" spans="1:3" ht="15">
      <c r="A24" s="45">
        <v>2007</v>
      </c>
      <c r="B24" s="45">
        <v>43</v>
      </c>
      <c r="C24" s="63">
        <f t="shared" si="1"/>
        <v>0.09188034188034189</v>
      </c>
    </row>
    <row r="25" spans="1:3" ht="15">
      <c r="A25" s="45">
        <v>2005</v>
      </c>
      <c r="B25" s="45">
        <v>43</v>
      </c>
      <c r="C25" s="63">
        <f t="shared" si="1"/>
        <v>0.09188034188034189</v>
      </c>
    </row>
    <row r="26" spans="1:3" ht="15">
      <c r="A26" s="45">
        <v>2006</v>
      </c>
      <c r="B26" s="45">
        <v>43</v>
      </c>
      <c r="C26" s="63">
        <f t="shared" si="1"/>
        <v>0.09188034188034189</v>
      </c>
    </row>
    <row r="27" spans="1:3" ht="15">
      <c r="A27" s="45">
        <v>2009</v>
      </c>
      <c r="B27" s="45">
        <v>41</v>
      </c>
      <c r="C27" s="63">
        <f t="shared" si="1"/>
        <v>0.0876068376068376</v>
      </c>
    </row>
    <row r="28" spans="1:3" ht="15">
      <c r="A28" s="45">
        <v>2011</v>
      </c>
      <c r="B28" s="45">
        <v>39</v>
      </c>
      <c r="C28" s="63">
        <f t="shared" si="1"/>
        <v>0.08333333333333333</v>
      </c>
    </row>
    <row r="29" spans="1:3" ht="15">
      <c r="A29" s="45">
        <v>2008</v>
      </c>
      <c r="B29" s="45">
        <v>35</v>
      </c>
      <c r="C29" s="63">
        <f t="shared" si="1"/>
        <v>0.07478632478632478</v>
      </c>
    </row>
    <row r="30" spans="1:3" ht="15">
      <c r="A30" s="45">
        <v>2013</v>
      </c>
      <c r="B30" s="45">
        <v>32</v>
      </c>
      <c r="C30" s="63">
        <f t="shared" si="1"/>
        <v>0.06837606837606838</v>
      </c>
    </row>
    <row r="31" spans="1:3" ht="15">
      <c r="A31" s="45">
        <v>2012</v>
      </c>
      <c r="B31" s="45">
        <v>27</v>
      </c>
      <c r="C31" s="63">
        <f t="shared" si="1"/>
        <v>0.057692307692307696</v>
      </c>
    </row>
    <row r="32" spans="1:3" ht="15">
      <c r="A32" s="45">
        <v>2004</v>
      </c>
      <c r="B32" s="45">
        <v>21</v>
      </c>
      <c r="C32" s="63">
        <f t="shared" si="1"/>
        <v>0.04487179487179487</v>
      </c>
    </row>
    <row r="33" spans="1:3" ht="15">
      <c r="A33" s="45">
        <v>2014</v>
      </c>
      <c r="B33" s="45">
        <v>16</v>
      </c>
      <c r="C33" s="63">
        <f t="shared" si="1"/>
        <v>0.03418803418803419</v>
      </c>
    </row>
    <row r="34" spans="1:3" ht="15">
      <c r="A34" s="45">
        <v>2015</v>
      </c>
      <c r="B34" s="45">
        <v>13</v>
      </c>
      <c r="C34" s="63">
        <f t="shared" si="1"/>
        <v>0.027777777777777776</v>
      </c>
    </row>
    <row r="35" spans="1:3" ht="15">
      <c r="A35" s="45">
        <v>2016</v>
      </c>
      <c r="B35" s="45">
        <v>11</v>
      </c>
      <c r="C35" s="63">
        <f t="shared" si="1"/>
        <v>0.023504273504273504</v>
      </c>
    </row>
    <row r="36" spans="1:3" ht="15">
      <c r="A36" s="45">
        <v>2003</v>
      </c>
      <c r="B36" s="45">
        <v>11</v>
      </c>
      <c r="C36" s="63">
        <f t="shared" si="1"/>
        <v>0.023504273504273504</v>
      </c>
    </row>
    <row r="37" spans="1:3" ht="15">
      <c r="A37" s="45">
        <v>2000</v>
      </c>
      <c r="B37" s="45">
        <v>9</v>
      </c>
      <c r="C37" s="63">
        <f t="shared" si="1"/>
        <v>0.019230769230769232</v>
      </c>
    </row>
    <row r="38" spans="1:3" ht="15">
      <c r="A38" s="45">
        <v>2002</v>
      </c>
      <c r="B38" s="45">
        <v>7</v>
      </c>
      <c r="C38" s="63">
        <f t="shared" si="1"/>
        <v>0.014957264957264958</v>
      </c>
    </row>
    <row r="39" spans="1:3" ht="15">
      <c r="A39" s="44">
        <v>2022</v>
      </c>
      <c r="B39" s="44">
        <v>7</v>
      </c>
      <c r="C39" s="63">
        <f t="shared" si="1"/>
        <v>0.014957264957264958</v>
      </c>
    </row>
    <row r="40" spans="1:4" ht="15">
      <c r="A40" s="49" t="s">
        <v>26</v>
      </c>
      <c r="B40" s="52">
        <f>D17</f>
        <v>468</v>
      </c>
      <c r="C40" s="50">
        <f>SUM(C23:C39)</f>
        <v>0.9465811965811965</v>
      </c>
      <c r="D40" s="55"/>
    </row>
    <row r="41" spans="1:3" ht="15">
      <c r="A41" s="97" t="s">
        <v>34</v>
      </c>
      <c r="B41" s="97"/>
      <c r="C41" s="97"/>
    </row>
    <row r="42" spans="1:3" ht="15">
      <c r="A42" s="98"/>
      <c r="B42" s="98"/>
      <c r="C42" s="98"/>
    </row>
  </sheetData>
  <sheetProtection/>
  <mergeCells count="19">
    <mergeCell ref="A20:C20"/>
    <mergeCell ref="A15:A16"/>
    <mergeCell ref="B15:C16"/>
    <mergeCell ref="D15:D16"/>
    <mergeCell ref="F15:F16"/>
    <mergeCell ref="A41:C42"/>
    <mergeCell ref="H15:H16"/>
    <mergeCell ref="C6:C7"/>
    <mergeCell ref="A8:A9"/>
    <mergeCell ref="B8:C9"/>
    <mergeCell ref="D8:D9"/>
    <mergeCell ref="F8:F9"/>
    <mergeCell ref="H8:H9"/>
    <mergeCell ref="A2:H2"/>
    <mergeCell ref="A4:B5"/>
    <mergeCell ref="C4:C5"/>
    <mergeCell ref="D4:E4"/>
    <mergeCell ref="F4:G4"/>
    <mergeCell ref="H4:H5"/>
  </mergeCells>
  <conditionalFormatting sqref="H6:H8 H10:H15 C23:C39">
    <cfRule type="cellIs" priority="13" dxfId="11" operator="lessThan">
      <formula>0</formula>
    </cfRule>
  </conditionalFormatting>
  <conditionalFormatting sqref="H17">
    <cfRule type="cellIs" priority="12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Anna_Brzozowska</cp:lastModifiedBy>
  <cp:lastPrinted>2016-07-29T11:01:19Z</cp:lastPrinted>
  <dcterms:created xsi:type="dcterms:W3CDTF">2012-03-22T10:49:24Z</dcterms:created>
  <dcterms:modified xsi:type="dcterms:W3CDTF">2022-03-17T16:07:47Z</dcterms:modified>
  <cp:category/>
  <cp:version/>
  <cp:contentType/>
  <cp:contentStatus/>
</cp:coreProperties>
</file>