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4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<sst xmlns="http://schemas.openxmlformats.org/spreadsheetml/2006/main" count="104" uniqueCount="49">
  <si>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</si>
  <si>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</si>
  <si>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</si>
  <si>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</si>
  <si>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</si>
  <si>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</si>
  <si>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</si>
  <si>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</si>
  <si>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</si>
  <si>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</si>
  <si>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</si>
  <si>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</si>
  <si>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</si>
  <si>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</si>
  <si>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</si>
  <si>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</si>
  <si>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</si>
  <si>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</si>
  <si>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</si>
  <si>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</si>
  <si>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</si>
  <si>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</si>
  <si>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</si>
  <si>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</si>
  <si>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</si>
  <si>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</si>
  <si>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</si>
  <si>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</si>
  <si>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</si>
  <si>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</si>
  <si>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</si>
  <si>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</si>
  <si>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</si>
  <si>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</si>
  <si>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</si>
  <si>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</si>
  <si>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</si>
  <si>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</si>
  <si>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</si>
  <si>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</si>
  <si>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VDL BOVA</t>
  </si>
  <si>
    <t>Pierwsze rejestracje NOWYCH autobusów w Polsce 
styczeń - sierpień, 2020 rok</t>
  </si>
  <si>
    <t>1-8.2020</t>
  </si>
  <si>
    <t>1-8.2019</t>
  </si>
  <si>
    <t>Pierwsze rejestracje NOWYCH autobusów w Polsce
styczeń - sierpień, 2020 rok
według segmentów</t>
  </si>
  <si>
    <t>Pierwsze rejestracje UŻYWANYCH autobusów w Polsce, 
styczeń - sierpień, 2020 rok</t>
  </si>
  <si>
    <t>TEMSA</t>
  </si>
  <si>
    <t>Pierwsze rejestracje UŻYWANYCH autobusów w Polsce
styczeń - sierpień, 2020 rok
według segmentów</t>
  </si>
  <si>
    <t>Pierwsze rejestracje używanych autobusów, 
według roku produkcji; styczeń - sierpień,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</si>
</sst>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8" sqref="A18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387</v>
      </c>
      <c r="D6" s="59">
        <f aca="true" t="shared" si="0" ref="D6:D14">C6/$C$15</f>
        <v>0.4174757281553398</v>
      </c>
      <c r="E6" s="10">
        <v>791</v>
      </c>
      <c r="F6" s="59">
        <f aca="true" t="shared" si="1" ref="F6:F14">E6/$E$15</f>
        <v>0.4360529217199559</v>
      </c>
      <c r="G6" s="16">
        <f>C6/E6-1</f>
        <v>-0.5107458912768648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233</v>
      </c>
      <c r="D7" s="59">
        <f t="shared" si="0"/>
        <v>0.2513484358144552</v>
      </c>
      <c r="E7" s="10">
        <v>303</v>
      </c>
      <c r="F7" s="59">
        <f t="shared" si="1"/>
        <v>0.16703417861080486</v>
      </c>
      <c r="G7" s="16">
        <f>C7/E7-1</f>
        <v>-0.23102310231023104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63</v>
      </c>
      <c r="D8" s="59">
        <f t="shared" si="0"/>
        <v>0.06796116504854369</v>
      </c>
      <c r="E8" s="11">
        <v>228</v>
      </c>
      <c r="F8" s="59">
        <f t="shared" si="1"/>
        <v>0.1256890848952591</v>
      </c>
      <c r="G8" s="16">
        <f aca="true" t="shared" si="2" ref="G8:G13">IF(E8=0,"",C8/E8-1)</f>
        <v>-0.7236842105263157</v>
      </c>
      <c r="H8" s="65"/>
      <c r="I8" s="57"/>
      <c r="J8" s="64"/>
    </row>
    <row r="9" spans="1:10" ht="15">
      <c r="A9" s="3">
        <v>4</v>
      </c>
      <c r="B9" s="40" t="s">
        <v>38</v>
      </c>
      <c r="C9" s="8">
        <v>50</v>
      </c>
      <c r="D9" s="59">
        <f t="shared" si="0"/>
        <v>0.05393743257820928</v>
      </c>
      <c r="E9" s="10">
        <v>60</v>
      </c>
      <c r="F9" s="59">
        <f t="shared" si="1"/>
        <v>0.03307607497243661</v>
      </c>
      <c r="G9" s="16">
        <f t="shared" si="2"/>
        <v>-0.16666666666666663</v>
      </c>
      <c r="H9" s="65"/>
      <c r="I9" s="57"/>
      <c r="J9" s="64"/>
    </row>
    <row r="10" spans="1:10" ht="15">
      <c r="A10" s="3">
        <v>5</v>
      </c>
      <c r="B10" s="38" t="s">
        <v>39</v>
      </c>
      <c r="C10" s="8">
        <v>48</v>
      </c>
      <c r="D10" s="59">
        <f t="shared" si="0"/>
        <v>0.05177993527508091</v>
      </c>
      <c r="E10" s="10">
        <v>11</v>
      </c>
      <c r="F10" s="59">
        <f t="shared" si="1"/>
        <v>0.006063947078280044</v>
      </c>
      <c r="G10" s="16">
        <f t="shared" si="2"/>
        <v>3.3636363636363633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41</v>
      </c>
      <c r="D11" s="59">
        <f t="shared" si="0"/>
        <v>0.04422869471413161</v>
      </c>
      <c r="E11" s="10">
        <v>151</v>
      </c>
      <c r="F11" s="59">
        <f t="shared" si="1"/>
        <v>0.08324145534729879</v>
      </c>
      <c r="G11" s="16">
        <f t="shared" si="2"/>
        <v>-0.7284768211920529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105</v>
      </c>
      <c r="D14" s="59">
        <f t="shared" si="0"/>
        <v>0.11326860841423948</v>
      </c>
      <c r="E14" s="8">
        <f>E15-SUM(E6:E13)</f>
        <v>270</v>
      </c>
      <c r="F14" s="59">
        <f t="shared" si="1"/>
        <v>0.14884233737596472</v>
      </c>
      <c r="G14" s="16">
        <f>C14/E14-1</f>
        <v>-0.6111111111111112</v>
      </c>
      <c r="H14" s="65"/>
      <c r="I14" s="57"/>
      <c r="J14" s="64"/>
    </row>
    <row r="15" spans="1:10" ht="15">
      <c r="A15" s="12"/>
      <c r="B15" s="19" t="s">
        <v>33</v>
      </c>
      <c r="C15" s="20">
        <v>927</v>
      </c>
      <c r="D15" s="22">
        <v>1</v>
      </c>
      <c r="E15" s="21">
        <v>1814</v>
      </c>
      <c r="F15" s="23">
        <v>1</v>
      </c>
      <c r="G15" s="54">
        <f>C15/E15-1</f>
        <v>-0.48897464167585447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3" operator="lessThan">
      <formula>0</formula>
    </cfRule>
  </conditionalFormatting>
  <conditionalFormatting sqref="G6:G14">
    <cfRule type="cellIs" priority="6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44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9</v>
      </c>
      <c r="E6" s="59">
        <f>IF(D6=0,"",D6/$D$8)</f>
        <v>0.022900763358778626</v>
      </c>
      <c r="F6" s="10">
        <v>7</v>
      </c>
      <c r="G6" s="4">
        <f>IF(F6=0,"",F6/$F$8)</f>
        <v>0.009358288770053475</v>
      </c>
      <c r="H6" s="16">
        <f>IF(F6=0,"",D6/F6-1)</f>
        <v>0.2857142857142858</v>
      </c>
    </row>
    <row r="7" spans="1:9" ht="15">
      <c r="A7" s="35"/>
      <c r="B7" s="6" t="s">
        <v>13</v>
      </c>
      <c r="C7" s="93"/>
      <c r="D7" s="7">
        <v>384</v>
      </c>
      <c r="E7" s="59">
        <f>+D7/$D$8</f>
        <v>0.9770992366412213</v>
      </c>
      <c r="F7" s="10">
        <v>741</v>
      </c>
      <c r="G7" s="59">
        <f>+F7/$F$8</f>
        <v>0.9906417112299465</v>
      </c>
      <c r="H7" s="16">
        <f>D7/F7-1</f>
        <v>-0.4817813765182186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393</v>
      </c>
      <c r="E8" s="61">
        <f>SUM(E6:E7)</f>
        <v>1</v>
      </c>
      <c r="F8" s="83">
        <f>SUM(F6:F7)</f>
        <v>748</v>
      </c>
      <c r="G8" s="61">
        <f>SUM(G6:G7)</f>
        <v>1</v>
      </c>
      <c r="H8" s="85">
        <f>D8/F8-1</f>
        <v>-0.47459893048128343</v>
      </c>
      <c r="I8" s="58"/>
    </row>
    <row r="9" spans="1:9" ht="15">
      <c r="A9" s="76"/>
      <c r="B9" s="79"/>
      <c r="C9" s="80"/>
      <c r="D9" s="82"/>
      <c r="E9" s="60">
        <f>+D8/D17</f>
        <v>0.42394822006472493</v>
      </c>
      <c r="F9" s="84"/>
      <c r="G9" s="60">
        <f>+F8/F17</f>
        <v>0.412348401323043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436</v>
      </c>
      <c r="E10" s="59">
        <f>D10/$D$15</f>
        <v>0.8164794007490637</v>
      </c>
      <c r="F10" s="10">
        <v>736</v>
      </c>
      <c r="G10" s="59">
        <f>F10/$F$15</f>
        <v>0.6904315196998124</v>
      </c>
      <c r="H10" s="16">
        <f>D10/F10-1</f>
        <v>-0.40760869565217395</v>
      </c>
      <c r="I10" s="58"/>
    </row>
    <row r="11" spans="1:9" ht="15">
      <c r="A11" s="35"/>
      <c r="B11" s="6"/>
      <c r="C11" s="24" t="s">
        <v>18</v>
      </c>
      <c r="D11" s="8">
        <v>23</v>
      </c>
      <c r="E11" s="59">
        <f>D11/$D$15</f>
        <v>0.04307116104868914</v>
      </c>
      <c r="F11" s="11">
        <v>31</v>
      </c>
      <c r="G11" s="59">
        <f>F11/$F$15</f>
        <v>0.029080675422138838</v>
      </c>
      <c r="H11" s="16">
        <f>IF(F11=0,"",D11/F11-1)</f>
        <v>-0.25806451612903225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75</v>
      </c>
      <c r="E13" s="59">
        <f>D13/$D$15</f>
        <v>0.1404494382022472</v>
      </c>
      <c r="F13" s="10">
        <v>297</v>
      </c>
      <c r="G13" s="59">
        <f>F13/$F$15</f>
        <v>0.27861163227016883</v>
      </c>
      <c r="H13" s="16">
        <f>D13/F13-1</f>
        <v>-0.7474747474747474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2</v>
      </c>
      <c r="G14" s="59">
        <f>IF(F14=0,"",F14/$F$15)</f>
        <v>0.001876172607879925</v>
      </c>
      <c r="H14" s="16">
        <f>IF(F14=0,"",D14/F14-1)</f>
        <v>-1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534</v>
      </c>
      <c r="E15" s="61">
        <f>SUM(E10:E14)</f>
        <v>1</v>
      </c>
      <c r="F15" s="81">
        <f>SUM(F10:F14)</f>
        <v>1066</v>
      </c>
      <c r="G15" s="61">
        <f>SUM(G10:G14)</f>
        <v>1</v>
      </c>
      <c r="H15" s="85">
        <f>D15/F15-1</f>
        <v>-0.49906191369606</v>
      </c>
      <c r="I15" s="58"/>
    </row>
    <row r="16" spans="1:9" ht="15">
      <c r="A16" s="76"/>
      <c r="B16" s="79"/>
      <c r="C16" s="80"/>
      <c r="D16" s="82"/>
      <c r="E16" s="60">
        <f>+D15/D17</f>
        <v>0.5760517799352751</v>
      </c>
      <c r="F16" s="82"/>
      <c r="G16" s="60">
        <f>F15/F17</f>
        <v>0.587651598676957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927</v>
      </c>
      <c r="E17" s="22">
        <v>1</v>
      </c>
      <c r="F17" s="21">
        <f>+F8+F15</f>
        <v>1814</v>
      </c>
      <c r="G17" s="22">
        <v>1</v>
      </c>
      <c r="H17" s="54">
        <f>D17/F17-1</f>
        <v>-0.48897464167585447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3" operator="lessThan">
      <formula>0</formula>
    </cfRule>
  </conditionalFormatting>
  <conditionalFormatting sqref="H17">
    <cfRule type="cellIs" priority="4" dxfId="13" operator="lessThan">
      <formula>0</formula>
    </cfRule>
  </conditionalFormatting>
  <conditionalFormatting sqref="H14">
    <cfRule type="cellIs" priority="3" dxfId="13" operator="lessThan">
      <formula>0</formula>
    </cfRule>
  </conditionalFormatting>
  <conditionalFormatting sqref="H11:H12">
    <cfRule type="cellIs" priority="1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332</v>
      </c>
      <c r="D6" s="59">
        <f aca="true" t="shared" si="0" ref="D6:D13">C6/$C$14</f>
        <v>0.22192513368983957</v>
      </c>
      <c r="E6" s="10">
        <v>573</v>
      </c>
      <c r="F6" s="59">
        <f aca="true" t="shared" si="1" ref="F6:F13">E6/$E$14</f>
        <v>0.2639336711192999</v>
      </c>
      <c r="G6" s="15">
        <f aca="true" t="shared" si="2" ref="G6:G12">C6/E6-1</f>
        <v>-0.4205933682373473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269</v>
      </c>
      <c r="D7" s="59">
        <f t="shared" si="0"/>
        <v>0.17981283422459893</v>
      </c>
      <c r="E7" s="10">
        <v>300</v>
      </c>
      <c r="F7" s="62">
        <f t="shared" si="1"/>
        <v>0.1381851681252879</v>
      </c>
      <c r="G7" s="16">
        <f t="shared" si="2"/>
        <v>-0.10333333333333339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174</v>
      </c>
      <c r="D8" s="59">
        <f t="shared" si="0"/>
        <v>0.1163101604278075</v>
      </c>
      <c r="E8" s="11">
        <v>239</v>
      </c>
      <c r="F8" s="62">
        <f t="shared" si="1"/>
        <v>0.11008751727314602</v>
      </c>
      <c r="G8" s="16">
        <f t="shared" si="2"/>
        <v>-0.2719665271966527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123</v>
      </c>
      <c r="D9" s="59">
        <f t="shared" si="0"/>
        <v>0.08221925133689839</v>
      </c>
      <c r="E9" s="10">
        <v>211</v>
      </c>
      <c r="F9" s="62">
        <f t="shared" si="1"/>
        <v>0.09719023491478582</v>
      </c>
      <c r="G9" s="16">
        <f t="shared" si="2"/>
        <v>-0.41706161137440756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72</v>
      </c>
      <c r="D10" s="59">
        <f>C10/$C$14</f>
        <v>0.0481283422459893</v>
      </c>
      <c r="E10" s="10">
        <v>120</v>
      </c>
      <c r="F10" s="62">
        <f>E10/$E$14</f>
        <v>0.055274067250115154</v>
      </c>
      <c r="G10" s="16">
        <f>C10/E10-1</f>
        <v>-0.4</v>
      </c>
      <c r="I10" s="65"/>
      <c r="J10" s="65"/>
      <c r="K10" s="64"/>
    </row>
    <row r="11" spans="1:11" ht="15">
      <c r="A11" s="66"/>
      <c r="B11" s="40" t="s">
        <v>46</v>
      </c>
      <c r="C11" s="8">
        <v>72</v>
      </c>
      <c r="D11" s="59">
        <f>C11/$C$14</f>
        <v>0.0481283422459893</v>
      </c>
      <c r="E11" s="10">
        <v>71</v>
      </c>
      <c r="F11" s="62">
        <f t="shared" si="1"/>
        <v>0.0327038231229848</v>
      </c>
      <c r="G11" s="16">
        <f t="shared" si="2"/>
        <v>0.014084507042253502</v>
      </c>
      <c r="I11" s="65"/>
      <c r="J11" s="65"/>
      <c r="K11" s="64"/>
    </row>
    <row r="12" spans="1:11" ht="15">
      <c r="A12" s="29">
        <v>6</v>
      </c>
      <c r="B12" s="40" t="s">
        <v>29</v>
      </c>
      <c r="C12" s="8">
        <v>58</v>
      </c>
      <c r="D12" s="59">
        <f>C12/$C$14</f>
        <v>0.03877005347593583</v>
      </c>
      <c r="E12" s="11">
        <v>34</v>
      </c>
      <c r="F12" s="62">
        <f t="shared" si="1"/>
        <v>0.01566098572086596</v>
      </c>
      <c r="G12" s="16">
        <f t="shared" si="2"/>
        <v>0.7058823529411764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396</v>
      </c>
      <c r="D13" s="59">
        <f t="shared" si="0"/>
        <v>0.2647058823529412</v>
      </c>
      <c r="E13" s="8">
        <f>E14-SUM(E6:E12)</f>
        <v>623</v>
      </c>
      <c r="F13" s="62">
        <f t="shared" si="1"/>
        <v>0.2869645324735145</v>
      </c>
      <c r="G13" s="17">
        <f>C13/E13-1</f>
        <v>-0.3643659711075441</v>
      </c>
      <c r="I13" s="65"/>
      <c r="J13" s="65"/>
      <c r="K13" s="64"/>
    </row>
    <row r="14" spans="1:11" ht="15">
      <c r="A14" s="12"/>
      <c r="B14" s="19" t="s">
        <v>5</v>
      </c>
      <c r="C14" s="20">
        <v>1496</v>
      </c>
      <c r="D14" s="23">
        <v>1</v>
      </c>
      <c r="E14" s="21">
        <v>2171</v>
      </c>
      <c r="F14" s="23">
        <v>1</v>
      </c>
      <c r="G14" s="54">
        <f>C14/E14-1</f>
        <v>-0.3109166282818977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3">
    <cfRule type="cellIs" priority="4" dxfId="13" operator="lessThan">
      <formula>0</formula>
    </cfRule>
  </conditionalFormatting>
  <conditionalFormatting sqref="G14">
    <cfRule type="cellIs" priority="3" dxfId="13" operator="lessThan">
      <formula>0</formula>
    </cfRule>
  </conditionalFormatting>
  <conditionalFormatting sqref="G10">
    <cfRule type="cellIs" priority="1" dxfId="1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I33" sqref="I32:I33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47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12</v>
      </c>
      <c r="E6" s="59">
        <f>+D6/$D$8</f>
        <v>0.045627376425855515</v>
      </c>
      <c r="F6" s="7">
        <v>17</v>
      </c>
      <c r="G6" s="59">
        <f>+F6/$F$8</f>
        <v>0.04207920792079208</v>
      </c>
      <c r="H6" s="15">
        <f>D6/F6-1</f>
        <v>-0.2941176470588235</v>
      </c>
    </row>
    <row r="7" spans="1:8" ht="15">
      <c r="A7" s="29"/>
      <c r="B7" s="6" t="s">
        <v>13</v>
      </c>
      <c r="C7" s="93"/>
      <c r="D7" s="7">
        <v>251</v>
      </c>
      <c r="E7" s="59">
        <f>+D7/$D$8</f>
        <v>0.9543726235741445</v>
      </c>
      <c r="F7" s="7">
        <v>387</v>
      </c>
      <c r="G7" s="59">
        <f>+F7/$F$8</f>
        <v>0.9579207920792079</v>
      </c>
      <c r="H7" s="16">
        <f aca="true" t="shared" si="0" ref="H7:H17">D7/F7-1</f>
        <v>-0.351421188630491</v>
      </c>
    </row>
    <row r="8" spans="1:8" ht="15">
      <c r="A8" s="75" t="s">
        <v>11</v>
      </c>
      <c r="B8" s="77" t="s">
        <v>5</v>
      </c>
      <c r="C8" s="78"/>
      <c r="D8" s="81">
        <f>SUM(D6:D7)</f>
        <v>263</v>
      </c>
      <c r="E8" s="31">
        <f>SUM(E6:E7)</f>
        <v>1</v>
      </c>
      <c r="F8" s="83">
        <f>SUM(F6:F7)</f>
        <v>404</v>
      </c>
      <c r="G8" s="31">
        <f>SUM(G6:G7)</f>
        <v>1</v>
      </c>
      <c r="H8" s="85">
        <f>D8/F8-1</f>
        <v>-0.349009900990099</v>
      </c>
    </row>
    <row r="9" spans="1:8" ht="15">
      <c r="A9" s="76"/>
      <c r="B9" s="79"/>
      <c r="C9" s="80"/>
      <c r="D9" s="82"/>
      <c r="E9" s="60">
        <f>+D8/D17</f>
        <v>0.17580213903743316</v>
      </c>
      <c r="F9" s="84"/>
      <c r="G9" s="60">
        <f>+F8/F17</f>
        <v>0.18608935974205434</v>
      </c>
      <c r="H9" s="86"/>
    </row>
    <row r="10" spans="1:8" ht="15">
      <c r="A10" s="29"/>
      <c r="B10" s="24" t="s">
        <v>13</v>
      </c>
      <c r="C10" s="5" t="s">
        <v>17</v>
      </c>
      <c r="D10" s="8">
        <v>211</v>
      </c>
      <c r="E10" s="59">
        <f>D10/$D$15</f>
        <v>0.1711273317112733</v>
      </c>
      <c r="F10" s="10">
        <v>280</v>
      </c>
      <c r="G10" s="59">
        <f>F10/$F$15</f>
        <v>0.15846066779852858</v>
      </c>
      <c r="H10" s="16">
        <f t="shared" si="0"/>
        <v>-0.24642857142857144</v>
      </c>
    </row>
    <row r="11" spans="1:8" ht="15">
      <c r="A11" s="29"/>
      <c r="B11" s="24"/>
      <c r="C11" s="6" t="s">
        <v>18</v>
      </c>
      <c r="D11" s="8">
        <v>600</v>
      </c>
      <c r="E11" s="59">
        <f>D11/$D$15</f>
        <v>0.48661800486618007</v>
      </c>
      <c r="F11" s="11">
        <v>721</v>
      </c>
      <c r="G11" s="59">
        <f>F11/$F$15</f>
        <v>0.4080362195812111</v>
      </c>
      <c r="H11" s="16">
        <f t="shared" si="0"/>
        <v>-0.16782246879334262</v>
      </c>
    </row>
    <row r="12" spans="1:8" ht="15">
      <c r="A12" s="29"/>
      <c r="B12" s="24"/>
      <c r="C12" s="6" t="s">
        <v>19</v>
      </c>
      <c r="D12" s="8">
        <v>1</v>
      </c>
      <c r="E12" s="59">
        <f>D12/$D$15</f>
        <v>0.0008110300081103001</v>
      </c>
      <c r="F12" s="10">
        <v>6</v>
      </c>
      <c r="G12" s="59">
        <f>F12/$F$15</f>
        <v>0.003395585738539898</v>
      </c>
      <c r="H12" s="16">
        <f>IF(F12=0," ",D12/F12-1)</f>
        <v>-0.8333333333333334</v>
      </c>
    </row>
    <row r="13" spans="1:8" ht="15">
      <c r="A13" s="29"/>
      <c r="B13" s="24"/>
      <c r="C13" s="6" t="s">
        <v>20</v>
      </c>
      <c r="D13" s="8">
        <v>370</v>
      </c>
      <c r="E13" s="59">
        <f>D13/$D$15</f>
        <v>0.30008110300081103</v>
      </c>
      <c r="F13" s="10">
        <v>691</v>
      </c>
      <c r="G13" s="59">
        <f>F13/$F$15</f>
        <v>0.39105829088851163</v>
      </c>
      <c r="H13" s="16">
        <f t="shared" si="0"/>
        <v>-0.4645441389290883</v>
      </c>
    </row>
    <row r="14" spans="1:8" ht="15">
      <c r="A14" s="32"/>
      <c r="B14" s="24"/>
      <c r="C14" s="9" t="s">
        <v>21</v>
      </c>
      <c r="D14" s="8">
        <v>51</v>
      </c>
      <c r="E14" s="59">
        <f>D14/$D$15</f>
        <v>0.0413625304136253</v>
      </c>
      <c r="F14" s="10">
        <v>69</v>
      </c>
      <c r="G14" s="59">
        <f>F14/$F$15</f>
        <v>0.03904923599320883</v>
      </c>
      <c r="H14" s="16">
        <f t="shared" si="0"/>
        <v>-0.26086956521739135</v>
      </c>
    </row>
    <row r="15" spans="1:8" ht="15">
      <c r="A15" s="93" t="s">
        <v>14</v>
      </c>
      <c r="B15" s="77" t="s">
        <v>5</v>
      </c>
      <c r="C15" s="78"/>
      <c r="D15" s="81">
        <f>SUM(D10:D14)</f>
        <v>1233</v>
      </c>
      <c r="E15" s="31">
        <f>SUM(E10:E14)</f>
        <v>1</v>
      </c>
      <c r="F15" s="81">
        <f>SUM(F10:F14)</f>
        <v>1767</v>
      </c>
      <c r="G15" s="31">
        <f>SUM(G10:G14)</f>
        <v>1</v>
      </c>
      <c r="H15" s="85">
        <f>D15/F15-1</f>
        <v>-0.3022071307300509</v>
      </c>
    </row>
    <row r="16" spans="1:8" ht="15">
      <c r="A16" s="76"/>
      <c r="B16" s="79"/>
      <c r="C16" s="80"/>
      <c r="D16" s="82"/>
      <c r="E16" s="60">
        <f>+D15/D17</f>
        <v>0.8241978609625669</v>
      </c>
      <c r="F16" s="82"/>
      <c r="G16" s="60">
        <f>F15/F17</f>
        <v>0.8139106402579457</v>
      </c>
      <c r="H16" s="86"/>
    </row>
    <row r="17" spans="1:8" ht="15">
      <c r="A17" s="27"/>
      <c r="B17" s="19" t="s">
        <v>5</v>
      </c>
      <c r="C17" s="28"/>
      <c r="D17" s="21">
        <f>+D15+D8</f>
        <v>1496</v>
      </c>
      <c r="E17" s="22">
        <f>E9+E16</f>
        <v>1</v>
      </c>
      <c r="F17" s="21">
        <f>+F15+F8</f>
        <v>2171</v>
      </c>
      <c r="G17" s="22">
        <f>G9+G16</f>
        <v>1</v>
      </c>
      <c r="H17" s="18">
        <f t="shared" si="0"/>
        <v>-0.3109166282818977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191</v>
      </c>
      <c r="C23" s="63">
        <f aca="true" t="shared" si="1" ref="C23:C37">B23/$B$38</f>
        <v>0.12767379679144386</v>
      </c>
    </row>
    <row r="24" spans="1:3" ht="15">
      <c r="A24" s="45">
        <v>2004</v>
      </c>
      <c r="B24" s="45">
        <v>136</v>
      </c>
      <c r="C24" s="63">
        <f t="shared" si="1"/>
        <v>0.09090909090909091</v>
      </c>
    </row>
    <row r="25" spans="1:3" ht="15">
      <c r="A25" s="45">
        <v>2008</v>
      </c>
      <c r="B25" s="45">
        <v>112</v>
      </c>
      <c r="C25" s="63">
        <f t="shared" si="1"/>
        <v>0.0748663101604278</v>
      </c>
    </row>
    <row r="26" spans="1:3" ht="15">
      <c r="A26" s="45">
        <v>2003</v>
      </c>
      <c r="B26" s="45">
        <v>110</v>
      </c>
      <c r="C26" s="63">
        <f t="shared" si="1"/>
        <v>0.07352941176470588</v>
      </c>
    </row>
    <row r="27" spans="1:3" ht="15">
      <c r="A27" s="45">
        <v>2006</v>
      </c>
      <c r="B27" s="45">
        <v>108</v>
      </c>
      <c r="C27" s="63">
        <f t="shared" si="1"/>
        <v>0.07219251336898395</v>
      </c>
    </row>
    <row r="28" spans="1:3" ht="15">
      <c r="A28" s="45">
        <v>2009</v>
      </c>
      <c r="B28" s="45">
        <v>105</v>
      </c>
      <c r="C28" s="63">
        <f t="shared" si="1"/>
        <v>0.07018716577540107</v>
      </c>
    </row>
    <row r="29" spans="1:3" ht="15">
      <c r="A29" s="45">
        <v>2010</v>
      </c>
      <c r="B29" s="45">
        <v>97</v>
      </c>
      <c r="C29" s="63">
        <f t="shared" si="1"/>
        <v>0.06483957219251336</v>
      </c>
    </row>
    <row r="30" spans="1:3" ht="15">
      <c r="A30" s="45">
        <v>2007</v>
      </c>
      <c r="B30" s="45">
        <v>90</v>
      </c>
      <c r="C30" s="63">
        <f t="shared" si="1"/>
        <v>0.06016042780748663</v>
      </c>
    </row>
    <row r="31" spans="1:3" ht="15">
      <c r="A31" s="45">
        <v>2001</v>
      </c>
      <c r="B31" s="45">
        <v>76</v>
      </c>
      <c r="C31" s="63">
        <f t="shared" si="1"/>
        <v>0.05080213903743316</v>
      </c>
    </row>
    <row r="32" spans="1:3" ht="15">
      <c r="A32" s="45">
        <v>2002</v>
      </c>
      <c r="B32" s="45">
        <v>73</v>
      </c>
      <c r="C32" s="63">
        <f t="shared" si="1"/>
        <v>0.04879679144385027</v>
      </c>
    </row>
    <row r="33" spans="1:3" ht="15">
      <c r="A33" s="45">
        <v>2011</v>
      </c>
      <c r="B33" s="45">
        <v>63</v>
      </c>
      <c r="C33" s="63">
        <f t="shared" si="1"/>
        <v>0.042112299465240643</v>
      </c>
    </row>
    <row r="34" spans="1:3" ht="15">
      <c r="A34" s="45">
        <v>2012</v>
      </c>
      <c r="B34" s="45">
        <v>62</v>
      </c>
      <c r="C34" s="63">
        <f t="shared" si="1"/>
        <v>0.04144385026737968</v>
      </c>
    </row>
    <row r="35" spans="1:3" ht="15">
      <c r="A35" s="45">
        <v>2013</v>
      </c>
      <c r="B35" s="45">
        <v>58</v>
      </c>
      <c r="C35" s="63">
        <f t="shared" si="1"/>
        <v>0.03877005347593583</v>
      </c>
    </row>
    <row r="36" spans="1:3" ht="15">
      <c r="A36" s="45">
        <v>2000</v>
      </c>
      <c r="B36" s="45">
        <v>36</v>
      </c>
      <c r="C36" s="63">
        <f t="shared" si="1"/>
        <v>0.02406417112299465</v>
      </c>
    </row>
    <row r="37" spans="1:3" ht="15">
      <c r="A37" s="44" t="s">
        <v>25</v>
      </c>
      <c r="B37" s="44">
        <f>B38-SUM(B23:B36)</f>
        <v>179</v>
      </c>
      <c r="C37" s="63">
        <f t="shared" si="1"/>
        <v>0.1196524064171123</v>
      </c>
    </row>
    <row r="38" spans="1:4" ht="15">
      <c r="A38" s="49" t="s">
        <v>28</v>
      </c>
      <c r="B38" s="52">
        <f>D17</f>
        <v>1496</v>
      </c>
      <c r="C38" s="50">
        <f>SUM(C23:C37)</f>
        <v>1.0000000000000002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3" operator="lessThan">
      <formula>0</formula>
    </cfRule>
  </conditionalFormatting>
  <conditionalFormatting sqref="H17">
    <cfRule type="cellIs" priority="12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2020-09-18T14:29:56Z</dcterms:modified>
  <cp:category/>
  <cp:version/>
  <cp:contentType/>
  <cp:contentStatus/>
</cp:coreProperties>
</file>