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9600" windowHeight="68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<sst xmlns="http://schemas.openxmlformats.org/spreadsheetml/2006/main" count="103" uniqueCount="49">
  <si>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</si>
  <si>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</si>
  <si>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</si>
  <si>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</si>
  <si>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</si>
  <si>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</si>
  <si>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</si>
  <si>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</si>
  <si>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</si>
  <si>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</si>
  <si>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</si>
  <si>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</si>
  <si>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</si>
  <si>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</si>
  <si>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</si>
  <si>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</si>
  <si>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</si>
  <si>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</si>
  <si>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</si>
  <si>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</si>
  <si>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</si>
  <si>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</si>
  <si>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</si>
  <si>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</si>
  <si>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</si>
  <si>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</si>
  <si>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</si>
  <si>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</si>
  <si>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</si>
  <si>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</si>
  <si>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</si>
  <si>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</si>
  <si>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</si>
  <si>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</si>
  <si>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</si>
  <si>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</si>
  <si>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</si>
  <si>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</si>
  <si>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AUTOSAN</t>
  </si>
  <si>
    <t>FORD</t>
  </si>
  <si>
    <t>ISUZU</t>
  </si>
  <si>
    <t>1-2.2020</t>
  </si>
  <si>
    <t>1-2.2019</t>
  </si>
  <si>
    <t>Pierwsze rejestracje NOWYCH autobusów w Polsce
styczeń - luty, 2020 rok
według segmentów</t>
  </si>
  <si>
    <t>Pierwsze rejestracje NOWYCH autobusów w Polsce 
styczeń - luty, 2020 rok</t>
  </si>
  <si>
    <t>Pierwsze rejestracje UŻYWANYCH autobusów w Polsce, 
styczeń - luty,2020 rok</t>
  </si>
  <si>
    <t>Pierwsze rejestracje UŻYWANYCH autobusów w Polsce
styczeń - luty, 2020 rok
według segmentów</t>
  </si>
  <si>
    <t>Pierwsze rejestracje używanych autobusów, 
według roku produkcji; styczeń - luty, 2020</t>
  </si>
  <si>
    <t>VDL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</si>
</sst>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H17" sqref="H17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44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41</v>
      </c>
      <c r="D4" s="72"/>
      <c r="E4" s="71" t="s">
        <v>42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37</v>
      </c>
      <c r="C6" s="7">
        <v>153</v>
      </c>
      <c r="D6" s="59">
        <f aca="true" t="shared" si="0" ref="D6:D14">C6/$C$15</f>
        <v>0.5464285714285714</v>
      </c>
      <c r="E6" s="10">
        <v>141</v>
      </c>
      <c r="F6" s="59">
        <f aca="true" t="shared" si="1" ref="F6:F14">E6/$E$15</f>
        <v>0.4017094017094017</v>
      </c>
      <c r="G6" s="16">
        <f>C6/E6-1</f>
        <v>0.0851063829787233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24</v>
      </c>
      <c r="D7" s="59">
        <f t="shared" si="0"/>
        <v>0.08571428571428572</v>
      </c>
      <c r="E7" s="10">
        <v>59</v>
      </c>
      <c r="F7" s="59">
        <f t="shared" si="1"/>
        <v>0.16809116809116809</v>
      </c>
      <c r="G7" s="16">
        <f>C7/E7-1</f>
        <v>-0.5932203389830508</v>
      </c>
      <c r="H7" s="65"/>
      <c r="I7" s="57"/>
      <c r="J7" s="64"/>
    </row>
    <row r="8" spans="1:10" ht="15">
      <c r="A8" s="3"/>
      <c r="B8" s="6" t="s">
        <v>38</v>
      </c>
      <c r="C8" s="8">
        <v>24</v>
      </c>
      <c r="D8" s="59">
        <f t="shared" si="0"/>
        <v>0.08571428571428572</v>
      </c>
      <c r="E8" s="11"/>
      <c r="F8" s="59">
        <f t="shared" si="1"/>
        <v>0</v>
      </c>
      <c r="G8" s="16">
        <f aca="true" t="shared" si="2" ref="G8:G13">IF(E8=0,"",C8/E8-1)</f>
      </c>
      <c r="H8" s="65"/>
      <c r="I8" s="57"/>
      <c r="J8" s="64"/>
    </row>
    <row r="9" spans="1:10" ht="15">
      <c r="A9" s="3">
        <v>4</v>
      </c>
      <c r="B9" s="40" t="s">
        <v>39</v>
      </c>
      <c r="C9" s="8">
        <v>23</v>
      </c>
      <c r="D9" s="59">
        <f t="shared" si="0"/>
        <v>0.08214285714285714</v>
      </c>
      <c r="E9" s="10">
        <v>6</v>
      </c>
      <c r="F9" s="59">
        <f t="shared" si="1"/>
        <v>0.017094017094017096</v>
      </c>
      <c r="G9" s="16">
        <f t="shared" si="2"/>
        <v>2.8333333333333335</v>
      </c>
      <c r="H9" s="65"/>
      <c r="I9" s="57"/>
      <c r="J9" s="64"/>
    </row>
    <row r="10" spans="1:10" ht="15">
      <c r="A10" s="3">
        <v>5</v>
      </c>
      <c r="B10" s="38" t="s">
        <v>36</v>
      </c>
      <c r="C10" s="8">
        <v>13</v>
      </c>
      <c r="D10" s="59">
        <f t="shared" si="0"/>
        <v>0.04642857142857143</v>
      </c>
      <c r="E10" s="10">
        <v>45</v>
      </c>
      <c r="F10" s="59">
        <f t="shared" si="1"/>
        <v>0.1282051282051282</v>
      </c>
      <c r="G10" s="16">
        <f t="shared" si="2"/>
        <v>-0.7111111111111111</v>
      </c>
      <c r="H10" s="65"/>
      <c r="I10" s="57"/>
      <c r="J10" s="64"/>
    </row>
    <row r="11" spans="1:10" ht="15">
      <c r="A11" s="39">
        <v>6</v>
      </c>
      <c r="B11" s="6" t="s">
        <v>40</v>
      </c>
      <c r="C11" s="8">
        <v>11</v>
      </c>
      <c r="D11" s="59">
        <f t="shared" si="0"/>
        <v>0.039285714285714285</v>
      </c>
      <c r="E11" s="10">
        <v>29</v>
      </c>
      <c r="F11" s="59">
        <f t="shared" si="1"/>
        <v>0.08262108262108261</v>
      </c>
      <c r="G11" s="16">
        <f t="shared" si="2"/>
        <v>-0.6206896551724138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32</v>
      </c>
      <c r="D14" s="59">
        <f t="shared" si="0"/>
        <v>0.11428571428571428</v>
      </c>
      <c r="E14" s="8">
        <f>E15-SUM(E6:E13)</f>
        <v>71</v>
      </c>
      <c r="F14" s="59">
        <f t="shared" si="1"/>
        <v>0.2022792022792023</v>
      </c>
      <c r="G14" s="16">
        <f>C14/E14-1</f>
        <v>-0.5492957746478873</v>
      </c>
      <c r="H14" s="65"/>
      <c r="I14" s="57"/>
      <c r="J14" s="64"/>
    </row>
    <row r="15" spans="1:10" ht="15">
      <c r="A15" s="12"/>
      <c r="B15" s="19" t="s">
        <v>33</v>
      </c>
      <c r="C15" s="20">
        <v>280</v>
      </c>
      <c r="D15" s="22">
        <v>1</v>
      </c>
      <c r="E15" s="21">
        <v>351</v>
      </c>
      <c r="F15" s="23">
        <v>1</v>
      </c>
      <c r="G15" s="54">
        <f>C15/E15-1</f>
        <v>-0.20227920227920226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43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4</v>
      </c>
      <c r="E6" s="59">
        <f>IF(D6=0,"",D6/$D$8)</f>
        <v>0.0223463687150838</v>
      </c>
      <c r="F6" s="10">
        <v>4</v>
      </c>
      <c r="G6" s="4">
        <f>IF(F6=0,"",F6/$F$8)</f>
        <v>0.024691358024691357</v>
      </c>
      <c r="H6" s="16">
        <f>IF(F6=0,"",D6/F6-1)</f>
        <v>0</v>
      </c>
    </row>
    <row r="7" spans="1:9" ht="15">
      <c r="A7" s="35"/>
      <c r="B7" s="6" t="s">
        <v>13</v>
      </c>
      <c r="C7" s="76"/>
      <c r="D7" s="7">
        <v>175</v>
      </c>
      <c r="E7" s="59">
        <f>+D7/$D$8</f>
        <v>0.9776536312849162</v>
      </c>
      <c r="F7" s="10">
        <v>158</v>
      </c>
      <c r="G7" s="59">
        <f>+F7/$F$8</f>
        <v>0.9753086419753086</v>
      </c>
      <c r="H7" s="16">
        <f>D7/F7-1</f>
        <v>0.10759493670886067</v>
      </c>
      <c r="I7" s="56"/>
    </row>
    <row r="8" spans="1:9" ht="15">
      <c r="A8" s="86" t="s">
        <v>11</v>
      </c>
      <c r="B8" s="78" t="s">
        <v>5</v>
      </c>
      <c r="C8" s="79"/>
      <c r="D8" s="82">
        <f>SUM(D6:D7)</f>
        <v>179</v>
      </c>
      <c r="E8" s="61">
        <f>SUM(E6:E7)</f>
        <v>1</v>
      </c>
      <c r="F8" s="88">
        <f>SUM(F6:F7)</f>
        <v>162</v>
      </c>
      <c r="G8" s="61">
        <f>SUM(G6:G7)</f>
        <v>1</v>
      </c>
      <c r="H8" s="84">
        <f>D8/F8-1</f>
        <v>0.1049382716049383</v>
      </c>
      <c r="I8" s="58"/>
    </row>
    <row r="9" spans="1:9" ht="15">
      <c r="A9" s="77"/>
      <c r="B9" s="80"/>
      <c r="C9" s="81"/>
      <c r="D9" s="83"/>
      <c r="E9" s="60">
        <f>+D8/D17</f>
        <v>0.6392857142857142</v>
      </c>
      <c r="F9" s="89"/>
      <c r="G9" s="60">
        <f>+F8/F17</f>
        <v>0.46153846153846156</v>
      </c>
      <c r="H9" s="85"/>
      <c r="I9" s="58"/>
    </row>
    <row r="10" spans="1:9" ht="15">
      <c r="A10" s="35"/>
      <c r="B10" s="6" t="s">
        <v>13</v>
      </c>
      <c r="C10" s="24" t="s">
        <v>17</v>
      </c>
      <c r="D10" s="8">
        <v>69</v>
      </c>
      <c r="E10" s="59">
        <f>D10/$D$15</f>
        <v>0.6831683168316832</v>
      </c>
      <c r="F10" s="10">
        <v>164</v>
      </c>
      <c r="G10" s="59">
        <f>F10/$F$15</f>
        <v>0.8677248677248677</v>
      </c>
      <c r="H10" s="16">
        <f>D10/F10-1</f>
        <v>-0.5792682926829269</v>
      </c>
      <c r="I10" s="58"/>
    </row>
    <row r="11" spans="1:9" ht="15">
      <c r="A11" s="35"/>
      <c r="B11" s="6"/>
      <c r="C11" s="24" t="s">
        <v>18</v>
      </c>
      <c r="D11" s="8">
        <v>14</v>
      </c>
      <c r="E11" s="59">
        <f>D11/$D$15</f>
        <v>0.13861386138613863</v>
      </c>
      <c r="F11" s="11">
        <v>4</v>
      </c>
      <c r="G11" s="59">
        <f>F11/$F$15</f>
        <v>0.021164021164021163</v>
      </c>
      <c r="H11" s="16">
        <f>IF(F11=0,"",D11/F11-1)</f>
        <v>2.5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18</v>
      </c>
      <c r="E13" s="59">
        <f>D13/$D$15</f>
        <v>0.1782178217821782</v>
      </c>
      <c r="F13" s="10">
        <v>21</v>
      </c>
      <c r="G13" s="59">
        <f>F13/$F$15</f>
        <v>0.1111111111111111</v>
      </c>
      <c r="H13" s="16">
        <f>D13/F13-1</f>
        <v>-0.1428571428571429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76" t="s">
        <v>14</v>
      </c>
      <c r="B15" s="78" t="s">
        <v>5</v>
      </c>
      <c r="C15" s="79"/>
      <c r="D15" s="82">
        <f>SUM(D10:D14)</f>
        <v>101</v>
      </c>
      <c r="E15" s="61">
        <f>SUM(E10:E14)</f>
        <v>1</v>
      </c>
      <c r="F15" s="82">
        <f>SUM(F10:F14)</f>
        <v>189</v>
      </c>
      <c r="G15" s="61">
        <f>SUM(G10:G14)</f>
        <v>1</v>
      </c>
      <c r="H15" s="84">
        <f>D15/F15-1</f>
        <v>-0.4656084656084656</v>
      </c>
      <c r="I15" s="58"/>
    </row>
    <row r="16" spans="1:9" ht="15">
      <c r="A16" s="77"/>
      <c r="B16" s="80"/>
      <c r="C16" s="81"/>
      <c r="D16" s="83"/>
      <c r="E16" s="60">
        <f>+D15/D17</f>
        <v>0.3607142857142857</v>
      </c>
      <c r="F16" s="83"/>
      <c r="G16" s="60">
        <f>F15/F17</f>
        <v>0.5384615384615384</v>
      </c>
      <c r="H16" s="85"/>
      <c r="I16" s="58"/>
    </row>
    <row r="17" spans="1:9" ht="15">
      <c r="A17" s="27"/>
      <c r="B17" s="19" t="s">
        <v>30</v>
      </c>
      <c r="C17" s="28"/>
      <c r="D17" s="21">
        <f>+D15+D8</f>
        <v>280</v>
      </c>
      <c r="E17" s="22">
        <v>1</v>
      </c>
      <c r="F17" s="21">
        <f>+F8+F15</f>
        <v>351</v>
      </c>
      <c r="G17" s="22">
        <v>1</v>
      </c>
      <c r="H17" s="54">
        <f>D17/F17-1</f>
        <v>-0.20227920227920226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45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41</v>
      </c>
      <c r="D4" s="72"/>
      <c r="E4" s="71" t="s">
        <v>42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121</v>
      </c>
      <c r="D6" s="59">
        <f aca="true" t="shared" si="0" ref="D6:D13">C6/$C$14</f>
        <v>0.2126537785588752</v>
      </c>
      <c r="E6" s="10">
        <v>120</v>
      </c>
      <c r="F6" s="59">
        <f aca="true" t="shared" si="1" ref="F6:F13">E6/$E$14</f>
        <v>0.25862068965517243</v>
      </c>
      <c r="G6" s="15">
        <f aca="true" t="shared" si="2" ref="G6:G12">C6/E6-1</f>
        <v>0.008333333333333304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104</v>
      </c>
      <c r="D7" s="59">
        <f t="shared" si="0"/>
        <v>0.1827768014059754</v>
      </c>
      <c r="E7" s="10">
        <v>61</v>
      </c>
      <c r="F7" s="62">
        <f t="shared" si="1"/>
        <v>0.1314655172413793</v>
      </c>
      <c r="G7" s="16">
        <f t="shared" si="2"/>
        <v>0.7049180327868851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65</v>
      </c>
      <c r="D8" s="59">
        <f t="shared" si="0"/>
        <v>0.11423550087873462</v>
      </c>
      <c r="E8" s="11">
        <v>53</v>
      </c>
      <c r="F8" s="62">
        <f t="shared" si="1"/>
        <v>0.11422413793103449</v>
      </c>
      <c r="G8" s="16">
        <f t="shared" si="2"/>
        <v>0.2264150943396226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41</v>
      </c>
      <c r="D9" s="59">
        <f t="shared" si="0"/>
        <v>0.07205623901581722</v>
      </c>
      <c r="E9" s="10">
        <v>36</v>
      </c>
      <c r="F9" s="62">
        <f t="shared" si="1"/>
        <v>0.07758620689655173</v>
      </c>
      <c r="G9" s="16">
        <f t="shared" si="2"/>
        <v>0.13888888888888884</v>
      </c>
      <c r="I9" s="65"/>
      <c r="J9" s="65"/>
      <c r="K9" s="64"/>
    </row>
    <row r="10" spans="1:11" ht="15">
      <c r="A10" s="29">
        <v>5</v>
      </c>
      <c r="B10" s="40" t="s">
        <v>29</v>
      </c>
      <c r="C10" s="8">
        <v>30</v>
      </c>
      <c r="D10" s="59">
        <f>C10/$C$14</f>
        <v>0.05272407732864675</v>
      </c>
      <c r="E10" s="10">
        <v>2</v>
      </c>
      <c r="F10" s="62">
        <f>E10/$E$14</f>
        <v>0.004310344827586207</v>
      </c>
      <c r="G10" s="16">
        <f>C10/E10-1</f>
        <v>14</v>
      </c>
      <c r="I10" s="65"/>
      <c r="J10" s="65"/>
      <c r="K10" s="64"/>
    </row>
    <row r="11" spans="1:11" ht="15">
      <c r="A11" s="66">
        <v>6</v>
      </c>
      <c r="B11" s="40" t="s">
        <v>48</v>
      </c>
      <c r="C11" s="8">
        <v>29</v>
      </c>
      <c r="D11" s="59">
        <f t="shared" si="0"/>
        <v>0.050966608084358524</v>
      </c>
      <c r="E11" s="10">
        <v>35</v>
      </c>
      <c r="F11" s="62">
        <f t="shared" si="1"/>
        <v>0.07543103448275862</v>
      </c>
      <c r="G11" s="16">
        <f t="shared" si="2"/>
        <v>-0.17142857142857137</v>
      </c>
      <c r="I11" s="65"/>
      <c r="J11" s="65"/>
      <c r="K11" s="64"/>
    </row>
    <row r="12" spans="1:11" ht="15" hidden="1">
      <c r="A12" s="29">
        <v>7</v>
      </c>
      <c r="B12" s="40"/>
      <c r="C12" s="8"/>
      <c r="D12" s="59">
        <f t="shared" si="0"/>
        <v>0</v>
      </c>
      <c r="E12" s="11"/>
      <c r="F12" s="62">
        <f t="shared" si="1"/>
        <v>0</v>
      </c>
      <c r="G12" s="16" t="e">
        <f t="shared" si="2"/>
        <v>#DIV/0!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179</v>
      </c>
      <c r="D13" s="59">
        <f t="shared" si="0"/>
        <v>0.3145869947275923</v>
      </c>
      <c r="E13" s="8">
        <f>E14-SUM(E6:E12)</f>
        <v>157</v>
      </c>
      <c r="F13" s="62">
        <f t="shared" si="1"/>
        <v>0.33836206896551724</v>
      </c>
      <c r="G13" s="17">
        <f>C13/E13-1</f>
        <v>0.14012738853503182</v>
      </c>
      <c r="I13" s="65"/>
      <c r="J13" s="65"/>
      <c r="K13" s="64"/>
    </row>
    <row r="14" spans="1:11" ht="15">
      <c r="A14" s="12"/>
      <c r="B14" s="19" t="s">
        <v>5</v>
      </c>
      <c r="C14" s="20">
        <v>569</v>
      </c>
      <c r="D14" s="23">
        <v>1</v>
      </c>
      <c r="E14" s="21">
        <v>464</v>
      </c>
      <c r="F14" s="23">
        <v>1</v>
      </c>
      <c r="G14" s="54">
        <f>C14/E14-1</f>
        <v>0.2262931034482758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D35" sqref="D35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46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6</v>
      </c>
      <c r="E6" s="59">
        <f>+D6/$D$8</f>
        <v>0.06</v>
      </c>
      <c r="F6" s="7">
        <v>4</v>
      </c>
      <c r="G6" s="59">
        <f>+F6/$F$8</f>
        <v>0.039603960396039604</v>
      </c>
      <c r="H6" s="15">
        <f>D6/F6-1</f>
        <v>0.5</v>
      </c>
    </row>
    <row r="7" spans="1:8" ht="15">
      <c r="A7" s="29"/>
      <c r="B7" s="6" t="s">
        <v>13</v>
      </c>
      <c r="C7" s="76"/>
      <c r="D7" s="7">
        <v>94</v>
      </c>
      <c r="E7" s="59">
        <f>+D7/$D$8</f>
        <v>0.94</v>
      </c>
      <c r="F7" s="7">
        <v>97</v>
      </c>
      <c r="G7" s="59">
        <f>+F7/$F$8</f>
        <v>0.9603960396039604</v>
      </c>
      <c r="H7" s="16">
        <f aca="true" t="shared" si="0" ref="H7:H17">D7/F7-1</f>
        <v>-0.030927835051546393</v>
      </c>
    </row>
    <row r="8" spans="1:8" ht="15">
      <c r="A8" s="86" t="s">
        <v>11</v>
      </c>
      <c r="B8" s="78" t="s">
        <v>5</v>
      </c>
      <c r="C8" s="79"/>
      <c r="D8" s="82">
        <f>SUM(D6:D7)</f>
        <v>100</v>
      </c>
      <c r="E8" s="31">
        <f>SUM(E6:E7)</f>
        <v>1</v>
      </c>
      <c r="F8" s="88">
        <f>SUM(F6:F7)</f>
        <v>101</v>
      </c>
      <c r="G8" s="31">
        <f>SUM(G6:G7)</f>
        <v>1</v>
      </c>
      <c r="H8" s="84">
        <f>D8/F8-1</f>
        <v>-0.00990099009900991</v>
      </c>
    </row>
    <row r="9" spans="1:8" ht="15">
      <c r="A9" s="77"/>
      <c r="B9" s="80"/>
      <c r="C9" s="81"/>
      <c r="D9" s="83"/>
      <c r="E9" s="60">
        <f>+D8/D17</f>
        <v>0.1757469244288225</v>
      </c>
      <c r="F9" s="89"/>
      <c r="G9" s="60">
        <f>+F8/F17</f>
        <v>0.21767241379310345</v>
      </c>
      <c r="H9" s="85"/>
    </row>
    <row r="10" spans="1:8" ht="15">
      <c r="A10" s="29"/>
      <c r="B10" s="24" t="s">
        <v>13</v>
      </c>
      <c r="C10" s="5" t="s">
        <v>17</v>
      </c>
      <c r="D10" s="8">
        <v>76</v>
      </c>
      <c r="E10" s="59">
        <f>D10/$D$15</f>
        <v>0.16204690831556504</v>
      </c>
      <c r="F10" s="10">
        <v>60</v>
      </c>
      <c r="G10" s="59">
        <f>F10/$F$15</f>
        <v>0.1652892561983471</v>
      </c>
      <c r="H10" s="16">
        <f t="shared" si="0"/>
        <v>0.2666666666666666</v>
      </c>
    </row>
    <row r="11" spans="1:8" ht="15">
      <c r="A11" s="29"/>
      <c r="B11" s="24"/>
      <c r="C11" s="6" t="s">
        <v>18</v>
      </c>
      <c r="D11" s="8">
        <v>211</v>
      </c>
      <c r="E11" s="59">
        <f>D11/$D$15</f>
        <v>0.44989339019189767</v>
      </c>
      <c r="F11" s="11">
        <v>140</v>
      </c>
      <c r="G11" s="59">
        <f>F11/$F$15</f>
        <v>0.3856749311294766</v>
      </c>
      <c r="H11" s="16">
        <f t="shared" si="0"/>
        <v>0.5071428571428571</v>
      </c>
    </row>
    <row r="12" spans="1:8" ht="15">
      <c r="A12" s="29"/>
      <c r="B12" s="24"/>
      <c r="C12" s="6" t="s">
        <v>19</v>
      </c>
      <c r="D12" s="8"/>
      <c r="E12" s="59">
        <f>D12/$D$15</f>
        <v>0</v>
      </c>
      <c r="F12" s="10">
        <v>5</v>
      </c>
      <c r="G12" s="59">
        <f>F12/$F$15</f>
        <v>0.013774104683195593</v>
      </c>
      <c r="H12" s="16">
        <f>IF(F12=0," ",D12/F12-1)</f>
        <v>-1</v>
      </c>
    </row>
    <row r="13" spans="1:8" ht="15">
      <c r="A13" s="29"/>
      <c r="B13" s="24"/>
      <c r="C13" s="6" t="s">
        <v>20</v>
      </c>
      <c r="D13" s="8">
        <v>170</v>
      </c>
      <c r="E13" s="59">
        <f>D13/$D$15</f>
        <v>0.3624733475479744</v>
      </c>
      <c r="F13" s="10">
        <v>143</v>
      </c>
      <c r="G13" s="59">
        <f>F13/$F$15</f>
        <v>0.3939393939393939</v>
      </c>
      <c r="H13" s="16">
        <f t="shared" si="0"/>
        <v>0.18881118881118875</v>
      </c>
    </row>
    <row r="14" spans="1:8" ht="15">
      <c r="A14" s="32"/>
      <c r="B14" s="24"/>
      <c r="C14" s="9" t="s">
        <v>21</v>
      </c>
      <c r="D14" s="8">
        <v>12</v>
      </c>
      <c r="E14" s="59">
        <f>D14/$D$15</f>
        <v>0.0255863539445629</v>
      </c>
      <c r="F14" s="10">
        <v>15</v>
      </c>
      <c r="G14" s="59">
        <f>F14/$F$15</f>
        <v>0.04132231404958678</v>
      </c>
      <c r="H14" s="16">
        <f t="shared" si="0"/>
        <v>-0.19999999999999996</v>
      </c>
    </row>
    <row r="15" spans="1:8" ht="15">
      <c r="A15" s="76" t="s">
        <v>14</v>
      </c>
      <c r="B15" s="78" t="s">
        <v>5</v>
      </c>
      <c r="C15" s="79"/>
      <c r="D15" s="82">
        <f>SUM(D10:D14)</f>
        <v>469</v>
      </c>
      <c r="E15" s="31">
        <f>SUM(E10:E14)</f>
        <v>1</v>
      </c>
      <c r="F15" s="82">
        <f>SUM(F10:F14)</f>
        <v>363</v>
      </c>
      <c r="G15" s="31">
        <f>SUM(G10:G14)</f>
        <v>1</v>
      </c>
      <c r="H15" s="84">
        <f>D15/F15-1</f>
        <v>0.2920110192837466</v>
      </c>
    </row>
    <row r="16" spans="1:8" ht="15">
      <c r="A16" s="77"/>
      <c r="B16" s="80"/>
      <c r="C16" s="81"/>
      <c r="D16" s="83"/>
      <c r="E16" s="60">
        <f>+D15/D17</f>
        <v>0.8242530755711776</v>
      </c>
      <c r="F16" s="83"/>
      <c r="G16" s="60">
        <f>F15/F17</f>
        <v>0.7823275862068966</v>
      </c>
      <c r="H16" s="85"/>
    </row>
    <row r="17" spans="1:8" ht="15">
      <c r="A17" s="27"/>
      <c r="B17" s="19" t="s">
        <v>5</v>
      </c>
      <c r="C17" s="28"/>
      <c r="D17" s="21">
        <f>+D15+D8</f>
        <v>569</v>
      </c>
      <c r="E17" s="22">
        <f>E9+E16</f>
        <v>1</v>
      </c>
      <c r="F17" s="21">
        <f>+F15+F8</f>
        <v>464</v>
      </c>
      <c r="G17" s="22">
        <f>G9+G16</f>
        <v>1</v>
      </c>
      <c r="H17" s="18">
        <f t="shared" si="0"/>
        <v>0.2262931034482758</v>
      </c>
    </row>
    <row r="18" ht="15">
      <c r="A18" s="33" t="s">
        <v>35</v>
      </c>
    </row>
    <row r="20" spans="1:3" ht="39.75" customHeight="1">
      <c r="A20" s="94" t="s">
        <v>47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67</v>
      </c>
      <c r="C23" s="63">
        <f aca="true" t="shared" si="1" ref="C23:C37">B23/$B$38</f>
        <v>0.11775043936731107</v>
      </c>
    </row>
    <row r="24" spans="1:3" ht="15">
      <c r="A24" s="45">
        <v>2004</v>
      </c>
      <c r="B24" s="45">
        <v>56</v>
      </c>
      <c r="C24" s="63">
        <f t="shared" si="1"/>
        <v>0.0984182776801406</v>
      </c>
    </row>
    <row r="25" spans="1:3" ht="15">
      <c r="A25" s="45">
        <v>2008</v>
      </c>
      <c r="B25" s="45">
        <v>45</v>
      </c>
      <c r="C25" s="63">
        <f t="shared" si="1"/>
        <v>0.07908611599297012</v>
      </c>
    </row>
    <row r="26" spans="1:3" ht="15">
      <c r="A26" s="45">
        <v>2003</v>
      </c>
      <c r="B26" s="45">
        <v>45</v>
      </c>
      <c r="C26" s="63">
        <f t="shared" si="1"/>
        <v>0.07908611599297012</v>
      </c>
    </row>
    <row r="27" spans="1:3" ht="15">
      <c r="A27" s="45">
        <v>2007</v>
      </c>
      <c r="B27" s="45">
        <v>42</v>
      </c>
      <c r="C27" s="63">
        <f t="shared" si="1"/>
        <v>0.07381370826010544</v>
      </c>
    </row>
    <row r="28" spans="1:3" ht="15">
      <c r="A28" s="45">
        <v>2013</v>
      </c>
      <c r="B28" s="45">
        <v>37</v>
      </c>
      <c r="C28" s="63">
        <f t="shared" si="1"/>
        <v>0.06502636203866433</v>
      </c>
    </row>
    <row r="29" spans="1:3" ht="15">
      <c r="A29" s="45">
        <v>2009</v>
      </c>
      <c r="B29" s="45">
        <v>36</v>
      </c>
      <c r="C29" s="63">
        <f t="shared" si="1"/>
        <v>0.0632688927943761</v>
      </c>
    </row>
    <row r="30" spans="1:3" ht="15">
      <c r="A30" s="45">
        <v>2010</v>
      </c>
      <c r="B30" s="45">
        <v>35</v>
      </c>
      <c r="C30" s="63">
        <f t="shared" si="1"/>
        <v>0.061511423550087874</v>
      </c>
    </row>
    <row r="31" spans="1:3" ht="15">
      <c r="A31" s="45">
        <v>2001</v>
      </c>
      <c r="B31" s="45">
        <v>32</v>
      </c>
      <c r="C31" s="63">
        <f t="shared" si="1"/>
        <v>0.056239015817223195</v>
      </c>
    </row>
    <row r="32" spans="1:3" ht="15">
      <c r="A32" s="45">
        <v>2006</v>
      </c>
      <c r="B32" s="45">
        <v>32</v>
      </c>
      <c r="C32" s="63">
        <f t="shared" si="1"/>
        <v>0.056239015817223195</v>
      </c>
    </row>
    <row r="33" spans="1:3" ht="15">
      <c r="A33" s="45">
        <v>2002</v>
      </c>
      <c r="B33" s="45">
        <v>30</v>
      </c>
      <c r="C33" s="63">
        <f t="shared" si="1"/>
        <v>0.05272407732864675</v>
      </c>
    </row>
    <row r="34" spans="1:3" ht="15">
      <c r="A34" s="45">
        <v>2012</v>
      </c>
      <c r="B34" s="45">
        <v>20</v>
      </c>
      <c r="C34" s="63">
        <f t="shared" si="1"/>
        <v>0.0351493848857645</v>
      </c>
    </row>
    <row r="35" spans="1:3" ht="15">
      <c r="A35" s="45">
        <v>2011</v>
      </c>
      <c r="B35" s="45">
        <v>16</v>
      </c>
      <c r="C35" s="63">
        <f t="shared" si="1"/>
        <v>0.028119507908611598</v>
      </c>
    </row>
    <row r="36" spans="1:3" ht="15">
      <c r="A36" s="45">
        <v>2000</v>
      </c>
      <c r="B36" s="45">
        <v>14</v>
      </c>
      <c r="C36" s="63">
        <f t="shared" si="1"/>
        <v>0.02460456942003515</v>
      </c>
    </row>
    <row r="37" spans="1:3" ht="15">
      <c r="A37" s="44" t="s">
        <v>25</v>
      </c>
      <c r="B37" s="44">
        <f>B38-SUM(B23:B36)</f>
        <v>62</v>
      </c>
      <c r="C37" s="63">
        <f t="shared" si="1"/>
        <v>0.10896309314586995</v>
      </c>
    </row>
    <row r="38" spans="1:4" ht="15">
      <c r="A38" s="49" t="s">
        <v>28</v>
      </c>
      <c r="B38" s="52">
        <f>D17</f>
        <v>569</v>
      </c>
      <c r="C38" s="50">
        <f>SUM(C23:C37)</f>
        <v>1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13" dxfId="12" operator="lessThan">
      <formula>0</formula>
    </cfRule>
  </conditionalFormatting>
  <conditionalFormatting sqref="H17">
    <cfRule type="cellIs" priority="12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2020-03-27T13:09:39Z</dcterms:modified>
  <cp:category/>
  <cp:version/>
  <cp:contentType/>
  <cp:contentStatus/>
</cp:coreProperties>
</file>