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5521" windowWidth="12210" windowHeight="111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<sst xmlns="http://schemas.openxmlformats.org/spreadsheetml/2006/main" count="104" uniqueCount="50">
  <si>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</si>
  <si>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</si>
  <si>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</si>
  <si>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</si>
  <si>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</si>
  <si>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</si>
  <si>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</si>
  <si>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</si>
  <si>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</si>
  <si>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</si>
  <si>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</si>
  <si>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</si>
  <si>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</si>
  <si>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</si>
  <si>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</si>
  <si>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</si>
  <si>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</si>
  <si>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</si>
  <si>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</si>
  <si>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</si>
  <si>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</si>
  <si>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</si>
  <si>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</si>
  <si>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</si>
  <si>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</si>
  <si>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</si>
  <si>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</si>
  <si>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</si>
  <si>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</si>
  <si>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</si>
  <si>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</si>
  <si>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</si>
  <si>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</si>
  <si>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</si>
  <si>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</si>
  <si>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</si>
  <si>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</si>
  <si>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</si>
  <si>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</si>
  <si>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VDL</t>
  </si>
  <si>
    <t>FORD</t>
  </si>
  <si>
    <t>Pierwsze rejestracje NOWYCH autobusów w Polsce 
styczeń  2020 rok</t>
  </si>
  <si>
    <t>1 .2020</t>
  </si>
  <si>
    <t>1 .2019</t>
  </si>
  <si>
    <t>ISUZU</t>
  </si>
  <si>
    <t>SOR</t>
  </si>
  <si>
    <t>Pierwsze rejestracje NOWYCH autobusów w Polsce
styczeń 2020 rok
według segmentów</t>
  </si>
  <si>
    <t>Pierwsze rejestracje UŻYWANYCH autobusów w Polsce, 
styczeń 2020 rok</t>
  </si>
  <si>
    <t>Pierwsze rejestracje UŻYWANYCH autobusów w Polsce
styczeń2020 rok
według segmentów</t>
  </si>
  <si>
    <t>Pierwsze rejestracje używanych autobusów, 
według roku produkcji; styczeń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</si>
</sst>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75</v>
      </c>
      <c r="D6" s="59">
        <f aca="true" t="shared" si="0" ref="D6:D14">C6/$C$15</f>
        <v>0.47468354430379744</v>
      </c>
      <c r="E6" s="10">
        <v>75</v>
      </c>
      <c r="F6" s="59">
        <f aca="true" t="shared" si="1" ref="F6:F14">E6/$E$15</f>
        <v>0.39893617021276595</v>
      </c>
      <c r="G6" s="16">
        <f>C6/E6-1</f>
        <v>0</v>
      </c>
      <c r="H6" s="65"/>
      <c r="I6" s="57"/>
      <c r="J6" s="64"/>
    </row>
    <row r="7" spans="1:10" ht="15">
      <c r="A7" s="3">
        <v>2</v>
      </c>
      <c r="B7" s="6" t="s">
        <v>38</v>
      </c>
      <c r="C7" s="7">
        <v>24</v>
      </c>
      <c r="D7" s="59">
        <f t="shared" si="0"/>
        <v>0.1518987341772152</v>
      </c>
      <c r="E7" s="10"/>
      <c r="F7" s="59">
        <f t="shared" si="1"/>
        <v>0</v>
      </c>
      <c r="G7" s="16" t="e">
        <f>C7/E7-1</f>
        <v>#DIV/0!</v>
      </c>
      <c r="H7" s="65"/>
      <c r="I7" s="57"/>
      <c r="J7" s="64"/>
    </row>
    <row r="8" spans="1:10" ht="15">
      <c r="A8" s="3">
        <v>3</v>
      </c>
      <c r="B8" s="6" t="s">
        <v>40</v>
      </c>
      <c r="C8" s="8">
        <v>12</v>
      </c>
      <c r="D8" s="59">
        <f t="shared" si="0"/>
        <v>0.0759493670886076</v>
      </c>
      <c r="E8" s="11">
        <v>4</v>
      </c>
      <c r="F8" s="59">
        <f t="shared" si="1"/>
        <v>0.02127659574468085</v>
      </c>
      <c r="G8" s="16">
        <f aca="true" t="shared" si="2" ref="G8:G13">IF(E8=0,"",C8/E8-1)</f>
        <v>2</v>
      </c>
      <c r="H8" s="65"/>
      <c r="I8" s="57"/>
      <c r="J8" s="64"/>
    </row>
    <row r="9" spans="1:10" ht="15">
      <c r="A9" s="3">
        <v>4</v>
      </c>
      <c r="B9" s="40" t="s">
        <v>29</v>
      </c>
      <c r="C9" s="8">
        <v>9</v>
      </c>
      <c r="D9" s="59">
        <f t="shared" si="0"/>
        <v>0.056962025316455694</v>
      </c>
      <c r="E9" s="10">
        <v>18</v>
      </c>
      <c r="F9" s="59">
        <f t="shared" si="1"/>
        <v>0.09574468085106383</v>
      </c>
      <c r="G9" s="16">
        <f t="shared" si="2"/>
        <v>-0.5</v>
      </c>
      <c r="H9" s="65"/>
      <c r="I9" s="57"/>
      <c r="J9" s="64"/>
    </row>
    <row r="10" spans="1:10" ht="15">
      <c r="A10" s="3">
        <v>5</v>
      </c>
      <c r="B10" s="38" t="s">
        <v>44</v>
      </c>
      <c r="C10" s="8">
        <v>9</v>
      </c>
      <c r="D10" s="59">
        <f t="shared" si="0"/>
        <v>0.056962025316455694</v>
      </c>
      <c r="E10" s="10">
        <v>3</v>
      </c>
      <c r="F10" s="59">
        <f t="shared" si="1"/>
        <v>0.015957446808510637</v>
      </c>
      <c r="G10" s="16">
        <f t="shared" si="2"/>
        <v>2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7</v>
      </c>
      <c r="D11" s="59">
        <f t="shared" si="0"/>
        <v>0.04430379746835443</v>
      </c>
      <c r="E11" s="10">
        <v>36</v>
      </c>
      <c r="F11" s="59">
        <f t="shared" si="1"/>
        <v>0.19148936170212766</v>
      </c>
      <c r="G11" s="16">
        <f t="shared" si="2"/>
        <v>-0.8055555555555556</v>
      </c>
      <c r="H11" s="65"/>
      <c r="I11" s="57"/>
      <c r="J11" s="64"/>
    </row>
    <row r="12" spans="1:10" ht="15">
      <c r="A12" s="41"/>
      <c r="B12" s="6" t="s">
        <v>45</v>
      </c>
      <c r="C12" s="8">
        <v>7</v>
      </c>
      <c r="D12" s="59">
        <f t="shared" si="0"/>
        <v>0.04430379746835443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15</v>
      </c>
      <c r="D14" s="59">
        <f t="shared" si="0"/>
        <v>0.0949367088607595</v>
      </c>
      <c r="E14" s="8">
        <f>E15-SUM(E6:E13)</f>
        <v>52</v>
      </c>
      <c r="F14" s="59">
        <f t="shared" si="1"/>
        <v>0.2765957446808511</v>
      </c>
      <c r="G14" s="16">
        <f>C14/E14-1</f>
        <v>-0.7115384615384616</v>
      </c>
      <c r="H14" s="65"/>
      <c r="I14" s="57"/>
      <c r="J14" s="64"/>
    </row>
    <row r="15" spans="1:10" ht="15">
      <c r="A15" s="12"/>
      <c r="B15" s="19" t="s">
        <v>33</v>
      </c>
      <c r="C15" s="20">
        <v>158</v>
      </c>
      <c r="D15" s="22">
        <v>1</v>
      </c>
      <c r="E15" s="21">
        <v>188</v>
      </c>
      <c r="F15" s="23">
        <v>1</v>
      </c>
      <c r="G15" s="54">
        <f>C15/E15-1</f>
        <v>-0.15957446808510634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C23" sqref="C2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46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1</v>
      </c>
      <c r="E6" s="59">
        <f>IF(D6=0,"",D6/$D$8)</f>
        <v>0.011627906976744186</v>
      </c>
      <c r="F6" s="10">
        <v>3</v>
      </c>
      <c r="G6" s="4">
        <f>IF(F6=0,"",F6/$F$8)</f>
        <v>0.03571428571428571</v>
      </c>
      <c r="H6" s="16">
        <f>IF(F6=0,"",D6/F6-1)</f>
        <v>-0.6666666666666667</v>
      </c>
    </row>
    <row r="7" spans="1:9" ht="15">
      <c r="A7" s="35"/>
      <c r="B7" s="6" t="s">
        <v>13</v>
      </c>
      <c r="C7" s="93"/>
      <c r="D7" s="7">
        <v>85</v>
      </c>
      <c r="E7" s="59">
        <f>+D7/$D$8</f>
        <v>0.9883720930232558</v>
      </c>
      <c r="F7" s="10">
        <v>81</v>
      </c>
      <c r="G7" s="59">
        <f>+F7/$F$8</f>
        <v>0.9642857142857143</v>
      </c>
      <c r="H7" s="16">
        <f>D7/F7-1</f>
        <v>0.04938271604938271</v>
      </c>
      <c r="I7" s="56"/>
    </row>
    <row r="8" spans="1:9" ht="15">
      <c r="A8" s="75" t="s">
        <v>11</v>
      </c>
      <c r="B8" s="77" t="s">
        <v>5</v>
      </c>
      <c r="C8" s="78"/>
      <c r="D8" s="81">
        <f>SUM(D6:D7)</f>
        <v>86</v>
      </c>
      <c r="E8" s="61">
        <f>SUM(E6:E7)</f>
        <v>1</v>
      </c>
      <c r="F8" s="83">
        <f>SUM(F6:F7)</f>
        <v>84</v>
      </c>
      <c r="G8" s="61">
        <f>SUM(G6:G7)</f>
        <v>1</v>
      </c>
      <c r="H8" s="85">
        <f>D8/F8-1</f>
        <v>0.023809523809523725</v>
      </c>
      <c r="I8" s="58"/>
    </row>
    <row r="9" spans="1:9" ht="15">
      <c r="A9" s="76"/>
      <c r="B9" s="79"/>
      <c r="C9" s="80"/>
      <c r="D9" s="82"/>
      <c r="E9" s="60">
        <f>+D8/D17</f>
        <v>0.5443037974683544</v>
      </c>
      <c r="F9" s="84"/>
      <c r="G9" s="60">
        <f>+F8/F17</f>
        <v>0.44680851063829785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49</v>
      </c>
      <c r="E10" s="59">
        <f>D10/$D$15</f>
        <v>0.6805555555555556</v>
      </c>
      <c r="F10" s="10">
        <v>92</v>
      </c>
      <c r="G10" s="59">
        <f>F10/$F$15</f>
        <v>0.8846153846153846</v>
      </c>
      <c r="H10" s="16">
        <f>D10/F10-1</f>
        <v>-0.46739130434782605</v>
      </c>
      <c r="I10" s="58"/>
    </row>
    <row r="11" spans="1:9" ht="15">
      <c r="A11" s="35"/>
      <c r="B11" s="6"/>
      <c r="C11" s="24" t="s">
        <v>18</v>
      </c>
      <c r="D11" s="8">
        <v>12</v>
      </c>
      <c r="E11" s="59">
        <f>D11/$D$15</f>
        <v>0.16666666666666666</v>
      </c>
      <c r="F11" s="11"/>
      <c r="G11" s="59">
        <f>F11/$F$15</f>
        <v>0</v>
      </c>
      <c r="H11" s="16">
        <f>IF(F11=0,"",D11/F11-1)</f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11</v>
      </c>
      <c r="E13" s="59">
        <f>D13/$D$15</f>
        <v>0.1527777777777778</v>
      </c>
      <c r="F13" s="10">
        <v>12</v>
      </c>
      <c r="G13" s="59">
        <f>F13/$F$15</f>
        <v>0.11538461538461539</v>
      </c>
      <c r="H13" s="16">
        <f>D13/F13-1</f>
        <v>-0.08333333333333337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14</v>
      </c>
      <c r="B15" s="77" t="s">
        <v>5</v>
      </c>
      <c r="C15" s="78"/>
      <c r="D15" s="81">
        <f>SUM(D10:D14)</f>
        <v>72</v>
      </c>
      <c r="E15" s="61">
        <f>SUM(E10:E14)</f>
        <v>1</v>
      </c>
      <c r="F15" s="81">
        <f>SUM(F10:F14)</f>
        <v>104</v>
      </c>
      <c r="G15" s="61">
        <f>SUM(G10:G14)</f>
        <v>1</v>
      </c>
      <c r="H15" s="85">
        <f>D15/F15-1</f>
        <v>-0.3076923076923077</v>
      </c>
      <c r="I15" s="58"/>
    </row>
    <row r="16" spans="1:9" ht="15">
      <c r="A16" s="76"/>
      <c r="B16" s="79"/>
      <c r="C16" s="80"/>
      <c r="D16" s="82"/>
      <c r="E16" s="60">
        <f>+D15/D17</f>
        <v>0.45569620253164556</v>
      </c>
      <c r="F16" s="82"/>
      <c r="G16" s="60">
        <f>F15/F17</f>
        <v>0.5531914893617021</v>
      </c>
      <c r="H16" s="86"/>
      <c r="I16" s="58"/>
    </row>
    <row r="17" spans="1:9" ht="15">
      <c r="A17" s="27"/>
      <c r="B17" s="19" t="s">
        <v>30</v>
      </c>
      <c r="C17" s="28"/>
      <c r="D17" s="21">
        <f>+D15+D8</f>
        <v>158</v>
      </c>
      <c r="E17" s="22">
        <v>1</v>
      </c>
      <c r="F17" s="21">
        <f>+F8+F15</f>
        <v>188</v>
      </c>
      <c r="G17" s="22">
        <v>1</v>
      </c>
      <c r="H17" s="54">
        <f>D17/F17-1</f>
        <v>-0.15957446808510634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72</v>
      </c>
      <c r="D6" s="59">
        <f aca="true" t="shared" si="0" ref="D6:D13">C6/$C$14</f>
        <v>0.22857142857142856</v>
      </c>
      <c r="E6" s="10">
        <v>54</v>
      </c>
      <c r="F6" s="59">
        <f aca="true" t="shared" si="1" ref="F6:F13">E6/$E$14</f>
        <v>0.23684210526315788</v>
      </c>
      <c r="G6" s="15">
        <f aca="true" t="shared" si="2" ref="G6:G12">C6/E6-1</f>
        <v>0.33333333333333326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57</v>
      </c>
      <c r="D7" s="59">
        <f t="shared" si="0"/>
        <v>0.18095238095238095</v>
      </c>
      <c r="E7" s="10">
        <v>26</v>
      </c>
      <c r="F7" s="62">
        <f t="shared" si="1"/>
        <v>0.11403508771929824</v>
      </c>
      <c r="G7" s="16">
        <f t="shared" si="2"/>
        <v>1.1923076923076925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36</v>
      </c>
      <c r="D8" s="59">
        <f t="shared" si="0"/>
        <v>0.11428571428571428</v>
      </c>
      <c r="E8" s="11">
        <v>28</v>
      </c>
      <c r="F8" s="62">
        <f t="shared" si="1"/>
        <v>0.12280701754385964</v>
      </c>
      <c r="G8" s="16">
        <f t="shared" si="2"/>
        <v>0.2857142857142858</v>
      </c>
      <c r="I8" s="65"/>
      <c r="J8" s="65"/>
      <c r="K8" s="64"/>
    </row>
    <row r="9" spans="1:11" ht="15">
      <c r="A9" s="29">
        <v>4</v>
      </c>
      <c r="B9" s="40" t="s">
        <v>29</v>
      </c>
      <c r="C9" s="8">
        <v>24</v>
      </c>
      <c r="D9" s="59">
        <f t="shared" si="0"/>
        <v>0.0761904761904762</v>
      </c>
      <c r="E9" s="10"/>
      <c r="F9" s="62">
        <f t="shared" si="1"/>
        <v>0</v>
      </c>
      <c r="G9" s="16" t="e">
        <f t="shared" si="2"/>
        <v>#DIV/0!</v>
      </c>
      <c r="I9" s="65"/>
      <c r="J9" s="65"/>
      <c r="K9" s="64"/>
    </row>
    <row r="10" spans="1:11" ht="15">
      <c r="A10" s="29">
        <v>5</v>
      </c>
      <c r="B10" s="40" t="s">
        <v>39</v>
      </c>
      <c r="C10" s="8">
        <v>20</v>
      </c>
      <c r="D10" s="59">
        <f>C10/$C$14</f>
        <v>0.06349206349206349</v>
      </c>
      <c r="E10" s="10">
        <v>25</v>
      </c>
      <c r="F10" s="62">
        <f>E10/$E$14</f>
        <v>0.10964912280701754</v>
      </c>
      <c r="G10" s="16">
        <f>C10/E10-1</f>
        <v>-0.19999999999999996</v>
      </c>
      <c r="I10" s="65"/>
      <c r="J10" s="65"/>
      <c r="K10" s="64"/>
    </row>
    <row r="11" spans="1:11" ht="15">
      <c r="A11" s="66">
        <v>6</v>
      </c>
      <c r="B11" s="40" t="s">
        <v>34</v>
      </c>
      <c r="C11" s="8">
        <v>17</v>
      </c>
      <c r="D11" s="59">
        <f t="shared" si="0"/>
        <v>0.05396825396825397</v>
      </c>
      <c r="E11" s="10">
        <v>17</v>
      </c>
      <c r="F11" s="62">
        <f t="shared" si="1"/>
        <v>0.07456140350877193</v>
      </c>
      <c r="G11" s="16">
        <f t="shared" si="2"/>
        <v>0</v>
      </c>
      <c r="I11" s="65"/>
      <c r="J11" s="65"/>
      <c r="K11" s="64"/>
    </row>
    <row r="12" spans="1:11" ht="15" hidden="1">
      <c r="A12" s="29">
        <v>7</v>
      </c>
      <c r="B12" s="40"/>
      <c r="C12" s="8"/>
      <c r="D12" s="59">
        <f t="shared" si="0"/>
        <v>0</v>
      </c>
      <c r="E12" s="11"/>
      <c r="F12" s="62">
        <f t="shared" si="1"/>
        <v>0</v>
      </c>
      <c r="G12" s="16" t="e">
        <f t="shared" si="2"/>
        <v>#DIV/0!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89</v>
      </c>
      <c r="D13" s="59">
        <f t="shared" si="0"/>
        <v>0.28253968253968254</v>
      </c>
      <c r="E13" s="8">
        <f>E14-SUM(E6:E12)</f>
        <v>78</v>
      </c>
      <c r="F13" s="62">
        <f t="shared" si="1"/>
        <v>0.34210526315789475</v>
      </c>
      <c r="G13" s="17">
        <f>C13/E13-1</f>
        <v>0.14102564102564097</v>
      </c>
      <c r="I13" s="65"/>
      <c r="J13" s="65"/>
      <c r="K13" s="64"/>
    </row>
    <row r="14" spans="1:11" ht="15">
      <c r="A14" s="12"/>
      <c r="B14" s="19" t="s">
        <v>5</v>
      </c>
      <c r="C14" s="20">
        <v>315</v>
      </c>
      <c r="D14" s="23">
        <v>1</v>
      </c>
      <c r="E14" s="21">
        <v>228</v>
      </c>
      <c r="F14" s="23">
        <v>1</v>
      </c>
      <c r="G14" s="54">
        <f>C14/E14-1</f>
        <v>0.381578947368421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F20" sqref="F20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7" t="s">
        <v>10</v>
      </c>
      <c r="B4" s="88"/>
      <c r="C4" s="91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89"/>
      <c r="B5" s="90"/>
      <c r="C5" s="92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75" t="s">
        <v>16</v>
      </c>
      <c r="D6" s="7">
        <v>3</v>
      </c>
      <c r="E6" s="59">
        <f>+D6/$D$8</f>
        <v>0.05172413793103448</v>
      </c>
      <c r="F6" s="7">
        <v>0</v>
      </c>
      <c r="G6" s="59">
        <f>+F6/$F$8</f>
        <v>0</v>
      </c>
      <c r="H6" s="15" t="e">
        <f>D6/F6-1</f>
        <v>#DIV/0!</v>
      </c>
    </row>
    <row r="7" spans="1:8" ht="15">
      <c r="A7" s="29"/>
      <c r="B7" s="6" t="s">
        <v>13</v>
      </c>
      <c r="C7" s="93"/>
      <c r="D7" s="7">
        <v>55</v>
      </c>
      <c r="E7" s="59">
        <f>+D7/$D$8</f>
        <v>0.9482758620689655</v>
      </c>
      <c r="F7" s="7">
        <v>49</v>
      </c>
      <c r="G7" s="59">
        <f>+F7/$F$8</f>
        <v>1</v>
      </c>
      <c r="H7" s="16">
        <f aca="true" t="shared" si="0" ref="H7:H17">D7/F7-1</f>
        <v>0.12244897959183665</v>
      </c>
    </row>
    <row r="8" spans="1:8" ht="15">
      <c r="A8" s="75" t="s">
        <v>11</v>
      </c>
      <c r="B8" s="77" t="s">
        <v>5</v>
      </c>
      <c r="C8" s="78"/>
      <c r="D8" s="81">
        <f>SUM(D6:D7)</f>
        <v>58</v>
      </c>
      <c r="E8" s="31">
        <f>SUM(E6:E7)</f>
        <v>1</v>
      </c>
      <c r="F8" s="83">
        <f>SUM(F6:F7)</f>
        <v>49</v>
      </c>
      <c r="G8" s="31">
        <f>SUM(G6:G7)</f>
        <v>1</v>
      </c>
      <c r="H8" s="85">
        <f>D8/F8-1</f>
        <v>0.18367346938775508</v>
      </c>
    </row>
    <row r="9" spans="1:8" ht="15">
      <c r="A9" s="76"/>
      <c r="B9" s="79"/>
      <c r="C9" s="80"/>
      <c r="D9" s="82"/>
      <c r="E9" s="60">
        <f>+D8/D17</f>
        <v>0.18412698412698414</v>
      </c>
      <c r="F9" s="84"/>
      <c r="G9" s="60">
        <f>+F8/F17</f>
        <v>0.2149122807017544</v>
      </c>
      <c r="H9" s="86"/>
    </row>
    <row r="10" spans="1:8" ht="15">
      <c r="A10" s="29"/>
      <c r="B10" s="24" t="s">
        <v>13</v>
      </c>
      <c r="C10" s="5" t="s">
        <v>17</v>
      </c>
      <c r="D10" s="8">
        <v>39</v>
      </c>
      <c r="E10" s="59">
        <f>D10/$D$15</f>
        <v>0.1517509727626459</v>
      </c>
      <c r="F10" s="10">
        <v>30</v>
      </c>
      <c r="G10" s="59">
        <f>F10/$F$15</f>
        <v>0.16759776536312848</v>
      </c>
      <c r="H10" s="16">
        <f t="shared" si="0"/>
        <v>0.30000000000000004</v>
      </c>
    </row>
    <row r="11" spans="1:8" ht="15">
      <c r="A11" s="29"/>
      <c r="B11" s="24"/>
      <c r="C11" s="6" t="s">
        <v>18</v>
      </c>
      <c r="D11" s="8">
        <v>120</v>
      </c>
      <c r="E11" s="59">
        <f>D11/$D$15</f>
        <v>0.4669260700389105</v>
      </c>
      <c r="F11" s="11">
        <v>71</v>
      </c>
      <c r="G11" s="59">
        <f>F11/$F$15</f>
        <v>0.39664804469273746</v>
      </c>
      <c r="H11" s="16">
        <f t="shared" si="0"/>
        <v>0.6901408450704225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3</v>
      </c>
      <c r="G12" s="59">
        <f>F12/$F$15</f>
        <v>0.01675977653631285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92</v>
      </c>
      <c r="E13" s="59">
        <f>D13/$D$15</f>
        <v>0.35797665369649806</v>
      </c>
      <c r="F13" s="10">
        <v>65</v>
      </c>
      <c r="G13" s="59">
        <f>F13/$F$15</f>
        <v>0.36312849162011174</v>
      </c>
      <c r="H13" s="16">
        <f t="shared" si="0"/>
        <v>0.41538461538461546</v>
      </c>
    </row>
    <row r="14" spans="1:8" ht="15">
      <c r="A14" s="32"/>
      <c r="B14" s="24"/>
      <c r="C14" s="9" t="s">
        <v>21</v>
      </c>
      <c r="D14" s="8">
        <v>6</v>
      </c>
      <c r="E14" s="59">
        <f>D14/$D$15</f>
        <v>0.023346303501945526</v>
      </c>
      <c r="F14" s="10">
        <v>10</v>
      </c>
      <c r="G14" s="59">
        <f>F14/$F$15</f>
        <v>0.055865921787709494</v>
      </c>
      <c r="H14" s="16">
        <f t="shared" si="0"/>
        <v>-0.4</v>
      </c>
    </row>
    <row r="15" spans="1:8" ht="15">
      <c r="A15" s="93" t="s">
        <v>14</v>
      </c>
      <c r="B15" s="77" t="s">
        <v>5</v>
      </c>
      <c r="C15" s="78"/>
      <c r="D15" s="81">
        <f>SUM(D10:D14)</f>
        <v>257</v>
      </c>
      <c r="E15" s="31">
        <f>SUM(E10:E14)</f>
        <v>1</v>
      </c>
      <c r="F15" s="81">
        <f>SUM(F10:F14)</f>
        <v>179</v>
      </c>
      <c r="G15" s="31">
        <f>SUM(G10:G14)</f>
        <v>1</v>
      </c>
      <c r="H15" s="85">
        <f>D15/F15-1</f>
        <v>0.4357541899441342</v>
      </c>
    </row>
    <row r="16" spans="1:8" ht="15">
      <c r="A16" s="76"/>
      <c r="B16" s="79"/>
      <c r="C16" s="80"/>
      <c r="D16" s="82"/>
      <c r="E16" s="60">
        <f>+D15/D17</f>
        <v>0.8158730158730159</v>
      </c>
      <c r="F16" s="82"/>
      <c r="G16" s="60">
        <f>F15/F17</f>
        <v>0.7850877192982456</v>
      </c>
      <c r="H16" s="86"/>
    </row>
    <row r="17" spans="1:8" ht="15">
      <c r="A17" s="27"/>
      <c r="B17" s="19" t="s">
        <v>5</v>
      </c>
      <c r="C17" s="28"/>
      <c r="D17" s="21">
        <f>+D15+D8</f>
        <v>315</v>
      </c>
      <c r="E17" s="22">
        <f>E9+E16</f>
        <v>1</v>
      </c>
      <c r="F17" s="21">
        <f>+F15+F8</f>
        <v>228</v>
      </c>
      <c r="G17" s="22">
        <f>G9+G16</f>
        <v>1</v>
      </c>
      <c r="H17" s="18">
        <f t="shared" si="0"/>
        <v>0.381578947368421</v>
      </c>
    </row>
    <row r="18" ht="15">
      <c r="A18" s="33" t="s">
        <v>35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38</v>
      </c>
      <c r="C23" s="63">
        <f aca="true" t="shared" si="1" ref="C23:C37">B23/$B$38</f>
        <v>0.12063492063492064</v>
      </c>
    </row>
    <row r="24" spans="1:3" ht="15">
      <c r="A24" s="45">
        <v>2004</v>
      </c>
      <c r="B24" s="45">
        <v>37</v>
      </c>
      <c r="C24" s="63">
        <f t="shared" si="1"/>
        <v>0.11746031746031746</v>
      </c>
    </row>
    <row r="25" spans="1:3" ht="15">
      <c r="A25" s="45">
        <v>2003</v>
      </c>
      <c r="B25" s="45">
        <v>30</v>
      </c>
      <c r="C25" s="63">
        <f t="shared" si="1"/>
        <v>0.09523809523809523</v>
      </c>
    </row>
    <row r="26" spans="1:3" ht="15">
      <c r="A26" s="45">
        <v>2008</v>
      </c>
      <c r="B26" s="45">
        <v>28</v>
      </c>
      <c r="C26" s="63">
        <f t="shared" si="1"/>
        <v>0.08888888888888889</v>
      </c>
    </row>
    <row r="27" spans="1:3" ht="15">
      <c r="A27" s="45">
        <v>2009</v>
      </c>
      <c r="B27" s="45">
        <v>23</v>
      </c>
      <c r="C27" s="63">
        <f t="shared" si="1"/>
        <v>0.07301587301587302</v>
      </c>
    </row>
    <row r="28" spans="1:3" ht="15">
      <c r="A28" s="45">
        <v>2013</v>
      </c>
      <c r="B28" s="45">
        <v>23</v>
      </c>
      <c r="C28" s="63">
        <f t="shared" si="1"/>
        <v>0.07301587301587302</v>
      </c>
    </row>
    <row r="29" spans="1:3" ht="15">
      <c r="A29" s="45">
        <v>2007</v>
      </c>
      <c r="B29" s="45">
        <v>22</v>
      </c>
      <c r="C29" s="63">
        <f t="shared" si="1"/>
        <v>0.06984126984126984</v>
      </c>
    </row>
    <row r="30" spans="1:3" ht="15">
      <c r="A30" s="45">
        <v>2010</v>
      </c>
      <c r="B30" s="45">
        <v>19</v>
      </c>
      <c r="C30" s="63">
        <f t="shared" si="1"/>
        <v>0.06031746031746032</v>
      </c>
    </row>
    <row r="31" spans="1:3" ht="15">
      <c r="A31" s="45">
        <v>2001</v>
      </c>
      <c r="B31" s="45">
        <v>18</v>
      </c>
      <c r="C31" s="63">
        <f t="shared" si="1"/>
        <v>0.05714285714285714</v>
      </c>
    </row>
    <row r="32" spans="1:3" ht="15">
      <c r="A32" s="45">
        <v>2006</v>
      </c>
      <c r="B32" s="45">
        <v>15</v>
      </c>
      <c r="C32" s="63">
        <f t="shared" si="1"/>
        <v>0.047619047619047616</v>
      </c>
    </row>
    <row r="33" spans="1:3" ht="15">
      <c r="A33" s="45">
        <v>2002</v>
      </c>
      <c r="B33" s="45">
        <v>13</v>
      </c>
      <c r="C33" s="63">
        <f t="shared" si="1"/>
        <v>0.04126984126984127</v>
      </c>
    </row>
    <row r="34" spans="1:3" ht="15">
      <c r="A34" s="45">
        <v>2012</v>
      </c>
      <c r="B34" s="45">
        <v>10</v>
      </c>
      <c r="C34" s="63">
        <f t="shared" si="1"/>
        <v>0.031746031746031744</v>
      </c>
    </row>
    <row r="35" spans="1:3" ht="15">
      <c r="A35" s="45">
        <v>2011</v>
      </c>
      <c r="B35" s="45">
        <v>10</v>
      </c>
      <c r="C35" s="63">
        <f t="shared" si="1"/>
        <v>0.031746031746031744</v>
      </c>
    </row>
    <row r="36" spans="1:3" ht="15">
      <c r="A36" s="45">
        <v>2014</v>
      </c>
      <c r="B36" s="45">
        <v>9</v>
      </c>
      <c r="C36" s="63">
        <f t="shared" si="1"/>
        <v>0.02857142857142857</v>
      </c>
    </row>
    <row r="37" spans="1:3" ht="15">
      <c r="A37" s="44" t="s">
        <v>25</v>
      </c>
      <c r="B37" s="44">
        <f>B38-SUM(B23:B36)</f>
        <v>20</v>
      </c>
      <c r="C37" s="63">
        <f t="shared" si="1"/>
        <v>0.06349206349206349</v>
      </c>
    </row>
    <row r="38" spans="1:4" ht="15">
      <c r="A38" s="49" t="s">
        <v>28</v>
      </c>
      <c r="B38" s="52">
        <f>D17</f>
        <v>315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2020-02-24T09:36:54Z</dcterms:modified>
  <cp:category/>
  <cp:version/>
  <cp:contentType/>
  <cp:contentStatus/>
</cp:coreProperties>
</file>