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3395" windowHeight="12915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<sst xmlns="http://schemas.openxmlformats.org/spreadsheetml/2006/main" count="103" uniqueCount="49">
  <si>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</si>
  <si>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</si>
  <si>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</si>
  <si>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</si>
  <si>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</si>
  <si>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</si>
  <si>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</si>
  <si>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</si>
  <si>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</si>
  <si>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</si>
  <si>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</si>
  <si>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</si>
  <si>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</si>
  <si>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</si>
  <si>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</si>
  <si>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</si>
  <si>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</si>
  <si>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</si>
  <si>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</si>
  <si>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</si>
  <si>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</si>
  <si>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</si>
  <si>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</si>
  <si>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</si>
  <si>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</si>
  <si>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</si>
  <si>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</si>
  <si>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</si>
  <si>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</si>
  <si>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</si>
  <si>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</si>
  <si>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</si>
  <si>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</si>
  <si>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</si>
  <si>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</si>
  <si>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</si>
  <si>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</si>
  <si>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</si>
  <si>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</si>
  <si>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VDL BOVA</t>
  </si>
  <si>
    <t>VDL</t>
  </si>
  <si>
    <t>KAROSA</t>
  </si>
  <si>
    <t>Pierwsze rejestracje używanych autobusów, 
według roku produkcji; styczeń - sierpień 2019</t>
  </si>
  <si>
    <t>Pierwsze rejestracje NOWYCH autobusów w Polsce 
styczeń - wrzesień 2019 rok</t>
  </si>
  <si>
    <t>1 - 9.2019</t>
  </si>
  <si>
    <t>1 - 9.2018</t>
  </si>
  <si>
    <t>Pierwsze rejestracje NOWYCH autobusów w Polsce
styczeń - wrzesień 2019 rok
według segmentów</t>
  </si>
  <si>
    <t>Pierwsze rejestracje UŻYWANYCH autobusów w Polsce, 
styczeń - wrzesień 2019 rok</t>
  </si>
  <si>
    <t>Pierwsze rejestracje UŻYWANYCH autobusów w Polsce
styczeń -wrzesień 2019 rok
według segmentów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</si>
</sst>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O20" sqref="O20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44</v>
      </c>
      <c r="D4" s="72"/>
      <c r="E4" s="71" t="s">
        <v>45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868</v>
      </c>
      <c r="D6" s="59">
        <f aca="true" t="shared" si="0" ref="D6:D14">C6/$C$15</f>
        <v>0.43882709807886755</v>
      </c>
      <c r="E6" s="10">
        <v>898</v>
      </c>
      <c r="F6" s="59">
        <f aca="true" t="shared" si="1" ref="F6:F14">E6/$E$15</f>
        <v>0.43069544364508394</v>
      </c>
      <c r="G6" s="16">
        <f>C6/E6-1</f>
        <v>-0.03340757238307346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364</v>
      </c>
      <c r="D7" s="59">
        <f t="shared" si="0"/>
        <v>0.18402426693629928</v>
      </c>
      <c r="E7" s="10">
        <v>347</v>
      </c>
      <c r="F7" s="59">
        <f t="shared" si="1"/>
        <v>0.16642685851318945</v>
      </c>
      <c r="G7" s="16">
        <f>C7/E7-1</f>
        <v>0.04899135446685876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240</v>
      </c>
      <c r="D8" s="59">
        <f t="shared" si="0"/>
        <v>0.12133468149646107</v>
      </c>
      <c r="E8" s="11">
        <v>219</v>
      </c>
      <c r="F8" s="59">
        <f t="shared" si="1"/>
        <v>0.10503597122302158</v>
      </c>
      <c r="G8" s="16">
        <f aca="true" t="shared" si="2" ref="G8:G13">IF(E8=0,"",C8/E8-1)</f>
        <v>0.09589041095890405</v>
      </c>
      <c r="H8" s="65"/>
      <c r="I8" s="57"/>
      <c r="J8" s="64"/>
    </row>
    <row r="9" spans="1:10" ht="15">
      <c r="A9" s="3">
        <v>4</v>
      </c>
      <c r="B9" s="40" t="s">
        <v>36</v>
      </c>
      <c r="C9" s="8">
        <v>153</v>
      </c>
      <c r="D9" s="59">
        <f t="shared" si="0"/>
        <v>0.07735085945399393</v>
      </c>
      <c r="E9" s="10">
        <v>98</v>
      </c>
      <c r="F9" s="59">
        <f t="shared" si="1"/>
        <v>0.04700239808153477</v>
      </c>
      <c r="G9" s="16">
        <f t="shared" si="2"/>
        <v>0.5612244897959184</v>
      </c>
      <c r="H9" s="65"/>
      <c r="I9" s="57"/>
      <c r="J9" s="64"/>
    </row>
    <row r="10" spans="1:10" ht="15">
      <c r="A10" s="3">
        <v>5</v>
      </c>
      <c r="B10" s="38" t="s">
        <v>38</v>
      </c>
      <c r="C10" s="8">
        <v>60</v>
      </c>
      <c r="D10" s="59">
        <f t="shared" si="0"/>
        <v>0.030333670374115267</v>
      </c>
      <c r="E10" s="10">
        <v>77</v>
      </c>
      <c r="F10" s="59">
        <f t="shared" si="1"/>
        <v>0.036930455635491605</v>
      </c>
      <c r="G10" s="16">
        <f t="shared" si="2"/>
        <v>-0.22077922077922074</v>
      </c>
      <c r="H10" s="65"/>
      <c r="I10" s="57"/>
      <c r="J10" s="64"/>
    </row>
    <row r="11" spans="1:10" ht="15">
      <c r="A11" s="39">
        <v>6</v>
      </c>
      <c r="B11" s="6" t="s">
        <v>39</v>
      </c>
      <c r="C11" s="8">
        <v>42</v>
      </c>
      <c r="D11" s="59">
        <f t="shared" si="0"/>
        <v>0.021233569261880688</v>
      </c>
      <c r="E11" s="10">
        <v>47</v>
      </c>
      <c r="F11" s="59">
        <f t="shared" si="1"/>
        <v>0.022541966426858514</v>
      </c>
      <c r="G11" s="16">
        <f t="shared" si="2"/>
        <v>-0.1063829787234043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251</v>
      </c>
      <c r="D14" s="59">
        <f t="shared" si="0"/>
        <v>0.1268958543983822</v>
      </c>
      <c r="E14" s="8">
        <f>E15-SUM(E6:E13)</f>
        <v>399</v>
      </c>
      <c r="F14" s="59">
        <f t="shared" si="1"/>
        <v>0.19136690647482013</v>
      </c>
      <c r="G14" s="16">
        <f>C14/E14-1</f>
        <v>-0.37092731829573933</v>
      </c>
      <c r="H14" s="65"/>
      <c r="I14" s="57"/>
      <c r="J14" s="64"/>
    </row>
    <row r="15" spans="1:10" ht="15">
      <c r="A15" s="12"/>
      <c r="B15" s="19" t="s">
        <v>33</v>
      </c>
      <c r="C15" s="20">
        <v>1978</v>
      </c>
      <c r="D15" s="22">
        <v>1</v>
      </c>
      <c r="E15" s="21">
        <v>2085</v>
      </c>
      <c r="F15" s="23">
        <v>1</v>
      </c>
      <c r="G15" s="54">
        <f>C15/E15-1</f>
        <v>-0.05131894484412469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H20" sqref="H20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46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44</v>
      </c>
      <c r="E4" s="72"/>
      <c r="F4" s="71" t="s">
        <v>45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7</v>
      </c>
      <c r="E6" s="59">
        <f>IF(D6=0,"",D6/$D$8)</f>
        <v>0.008567931456548347</v>
      </c>
      <c r="F6" s="10">
        <v>17</v>
      </c>
      <c r="G6" s="4">
        <f>IF(F6=0,"",F6/$F$8)</f>
        <v>0.020531400966183576</v>
      </c>
      <c r="H6" s="16">
        <f>IF(F6=0,"",D6/F6-1)</f>
        <v>-0.5882352941176471</v>
      </c>
    </row>
    <row r="7" spans="1:9" ht="15">
      <c r="A7" s="35"/>
      <c r="B7" s="6" t="s">
        <v>13</v>
      </c>
      <c r="C7" s="93"/>
      <c r="D7" s="7">
        <v>810</v>
      </c>
      <c r="E7" s="59">
        <f>+D7/$D$8</f>
        <v>0.9914320685434517</v>
      </c>
      <c r="F7" s="10">
        <v>811</v>
      </c>
      <c r="G7" s="59">
        <f>+F7/$F$8</f>
        <v>0.9794685990338164</v>
      </c>
      <c r="H7" s="16">
        <f>D7/F7-1</f>
        <v>-0.0012330456226880004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817</v>
      </c>
      <c r="E8" s="61">
        <f>SUM(E6:E7)</f>
        <v>1</v>
      </c>
      <c r="F8" s="83">
        <f>SUM(F6:F7)</f>
        <v>828</v>
      </c>
      <c r="G8" s="61">
        <f>SUM(G6:G7)</f>
        <v>1</v>
      </c>
      <c r="H8" s="85">
        <f>D8/F8-1</f>
        <v>-0.01328502415458932</v>
      </c>
      <c r="I8" s="58"/>
    </row>
    <row r="9" spans="1:9" ht="15">
      <c r="A9" s="76"/>
      <c r="B9" s="79"/>
      <c r="C9" s="80"/>
      <c r="D9" s="82"/>
      <c r="E9" s="60">
        <f>+D8/D17</f>
        <v>0.41304347826086957</v>
      </c>
      <c r="F9" s="84"/>
      <c r="G9" s="60">
        <f>+F8/F17</f>
        <v>0.3971223021582734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823</v>
      </c>
      <c r="E10" s="59">
        <f>D10/$D$15</f>
        <v>0.7088716623600344</v>
      </c>
      <c r="F10" s="10">
        <v>849</v>
      </c>
      <c r="G10" s="59">
        <f>F10/$F$15</f>
        <v>0.6754176610978521</v>
      </c>
      <c r="H10" s="16">
        <f>D10/F10-1</f>
        <v>-0.03062426383981154</v>
      </c>
      <c r="I10" s="58"/>
    </row>
    <row r="11" spans="1:9" ht="15">
      <c r="A11" s="35"/>
      <c r="B11" s="6"/>
      <c r="C11" s="24" t="s">
        <v>18</v>
      </c>
      <c r="D11" s="8">
        <v>32</v>
      </c>
      <c r="E11" s="59">
        <f>D11/$D$15</f>
        <v>0.02756244616709733</v>
      </c>
      <c r="F11" s="11">
        <v>48</v>
      </c>
      <c r="G11" s="59">
        <f>F11/$F$15</f>
        <v>0.03818615751789976</v>
      </c>
      <c r="H11" s="16">
        <f>IF(F11=0,"",D11/F11-1)</f>
        <v>-0.33333333333333337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302</v>
      </c>
      <c r="E13" s="59">
        <f>D13/$D$15</f>
        <v>0.26012058570198104</v>
      </c>
      <c r="F13" s="10">
        <v>341</v>
      </c>
      <c r="G13" s="59">
        <f>F13/$F$15</f>
        <v>0.27128082736674625</v>
      </c>
      <c r="H13" s="16">
        <f>D13/F13-1</f>
        <v>-0.11436950146627567</v>
      </c>
      <c r="I13" s="58"/>
    </row>
    <row r="14" spans="1:9" ht="15">
      <c r="A14" s="36"/>
      <c r="B14" s="24"/>
      <c r="C14" s="24" t="s">
        <v>22</v>
      </c>
      <c r="D14" s="8">
        <v>4</v>
      </c>
      <c r="E14" s="59">
        <f>IF(D14=0,"",D14/$D$15)</f>
        <v>0.0034453057708871662</v>
      </c>
      <c r="F14" s="10">
        <v>19</v>
      </c>
      <c r="G14" s="59">
        <f>IF(F14=0,"",F14/$F$15)</f>
        <v>0.015115354017501989</v>
      </c>
      <c r="H14" s="16">
        <f>IF(F14=0,"",D14/F14-1)</f>
        <v>-0.7894736842105263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1161</v>
      </c>
      <c r="E15" s="61">
        <f>SUM(E10:E14)</f>
        <v>1</v>
      </c>
      <c r="F15" s="81">
        <f>SUM(F10:F14)</f>
        <v>1257</v>
      </c>
      <c r="G15" s="61">
        <f>SUM(G10:G14)</f>
        <v>1</v>
      </c>
      <c r="H15" s="85">
        <f>D15/F15-1</f>
        <v>-0.07637231503579955</v>
      </c>
      <c r="I15" s="58"/>
    </row>
    <row r="16" spans="1:9" ht="15">
      <c r="A16" s="76"/>
      <c r="B16" s="79"/>
      <c r="C16" s="80"/>
      <c r="D16" s="82"/>
      <c r="E16" s="60">
        <f>+D15/D17</f>
        <v>0.5869565217391305</v>
      </c>
      <c r="F16" s="82"/>
      <c r="G16" s="60">
        <f>F15/F17</f>
        <v>0.6028776978417266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1978</v>
      </c>
      <c r="E17" s="22">
        <v>1</v>
      </c>
      <c r="F17" s="21">
        <f>+F8+F15</f>
        <v>2085</v>
      </c>
      <c r="G17" s="22">
        <v>1</v>
      </c>
      <c r="H17" s="54">
        <f>D17/F17-1</f>
        <v>-0.05131894484412469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6" sqref="E6:E13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44</v>
      </c>
      <c r="D4" s="72"/>
      <c r="E4" s="71" t="s">
        <v>45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654</v>
      </c>
      <c r="D6" s="59">
        <f aca="true" t="shared" si="0" ref="D6:D13">C6/$C$14</f>
        <v>0.2642424242424242</v>
      </c>
      <c r="E6" s="10">
        <v>704</v>
      </c>
      <c r="F6" s="59">
        <f aca="true" t="shared" si="1" ref="F6:F13">E6/$E$14</f>
        <v>0.28548256285482565</v>
      </c>
      <c r="G6" s="15">
        <f aca="true" t="shared" si="2" ref="G6:G12">C6/E6-1</f>
        <v>-0.07102272727272729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338</v>
      </c>
      <c r="D7" s="59">
        <f t="shared" si="0"/>
        <v>0.13656565656565656</v>
      </c>
      <c r="E7" s="10">
        <v>310</v>
      </c>
      <c r="F7" s="62">
        <f t="shared" si="1"/>
        <v>0.12570965125709652</v>
      </c>
      <c r="G7" s="16">
        <f t="shared" si="2"/>
        <v>0.0903225806451613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266</v>
      </c>
      <c r="D8" s="59">
        <f t="shared" si="0"/>
        <v>0.10747474747474747</v>
      </c>
      <c r="E8" s="11">
        <v>271</v>
      </c>
      <c r="F8" s="62">
        <f t="shared" si="1"/>
        <v>0.10989456609894566</v>
      </c>
      <c r="G8" s="16">
        <f t="shared" si="2"/>
        <v>-0.01845018450184499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234</v>
      </c>
      <c r="D9" s="59">
        <f t="shared" si="0"/>
        <v>0.09454545454545454</v>
      </c>
      <c r="E9" s="10">
        <v>190</v>
      </c>
      <c r="F9" s="62">
        <f t="shared" si="1"/>
        <v>0.0770478507704785</v>
      </c>
      <c r="G9" s="16">
        <f t="shared" si="2"/>
        <v>0.2315789473684211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131</v>
      </c>
      <c r="D10" s="59">
        <f>C10/$C$14</f>
        <v>0.05292929292929293</v>
      </c>
      <c r="E10" s="10">
        <v>138</v>
      </c>
      <c r="F10" s="62">
        <f>E10/$E$14</f>
        <v>0.05596107055961071</v>
      </c>
      <c r="G10" s="16">
        <f>C10/E10-1</f>
        <v>-0.050724637681159424</v>
      </c>
      <c r="I10" s="65"/>
      <c r="J10" s="65"/>
      <c r="K10" s="64"/>
    </row>
    <row r="11" spans="1:11" ht="15">
      <c r="A11" s="66">
        <v>6</v>
      </c>
      <c r="B11" s="40" t="s">
        <v>41</v>
      </c>
      <c r="C11" s="8">
        <v>123</v>
      </c>
      <c r="D11" s="59">
        <f t="shared" si="0"/>
        <v>0.0496969696969697</v>
      </c>
      <c r="E11" s="10">
        <v>118</v>
      </c>
      <c r="F11" s="62">
        <f t="shared" si="1"/>
        <v>0.047850770478507706</v>
      </c>
      <c r="G11" s="16">
        <f t="shared" si="2"/>
        <v>0.04237288135593231</v>
      </c>
      <c r="I11" s="65"/>
      <c r="J11" s="65"/>
      <c r="K11" s="64"/>
    </row>
    <row r="12" spans="1:11" ht="15" hidden="1">
      <c r="A12" s="29">
        <v>7</v>
      </c>
      <c r="B12" s="40"/>
      <c r="C12" s="8"/>
      <c r="D12" s="59">
        <f t="shared" si="0"/>
        <v>0</v>
      </c>
      <c r="E12" s="11"/>
      <c r="F12" s="62">
        <f t="shared" si="1"/>
        <v>0</v>
      </c>
      <c r="G12" s="16" t="e">
        <f t="shared" si="2"/>
        <v>#DIV/0!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729</v>
      </c>
      <c r="D13" s="59">
        <f t="shared" si="0"/>
        <v>0.29454545454545455</v>
      </c>
      <c r="E13" s="8">
        <f>E14-SUM(E6:E12)</f>
        <v>735</v>
      </c>
      <c r="F13" s="62">
        <f t="shared" si="1"/>
        <v>0.2980535279805353</v>
      </c>
      <c r="G13" s="17">
        <f>C13/E13-1</f>
        <v>-0.008163265306122436</v>
      </c>
      <c r="I13" s="65"/>
      <c r="J13" s="65"/>
      <c r="K13" s="64"/>
    </row>
    <row r="14" spans="1:11" ht="15">
      <c r="A14" s="12"/>
      <c r="B14" s="19" t="s">
        <v>5</v>
      </c>
      <c r="C14" s="20">
        <v>2475</v>
      </c>
      <c r="D14" s="23">
        <v>1</v>
      </c>
      <c r="E14" s="21">
        <v>2466</v>
      </c>
      <c r="F14" s="23">
        <v>1</v>
      </c>
      <c r="G14" s="54">
        <f>C14/E14-1</f>
        <v>0.0036496350364962904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H20" sqref="H20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48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44</v>
      </c>
      <c r="E4" s="72"/>
      <c r="F4" s="71" t="s">
        <v>45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21</v>
      </c>
      <c r="E6" s="59">
        <f>+D6/$D$8</f>
        <v>0.043568464730290454</v>
      </c>
      <c r="F6" s="7">
        <v>24</v>
      </c>
      <c r="G6" s="59">
        <f>+F6/$F$8</f>
        <v>0.044444444444444446</v>
      </c>
      <c r="H6" s="15">
        <f>D6/F6-1</f>
        <v>-0.125</v>
      </c>
    </row>
    <row r="7" spans="1:8" ht="15">
      <c r="A7" s="29"/>
      <c r="B7" s="6" t="s">
        <v>13</v>
      </c>
      <c r="C7" s="93"/>
      <c r="D7" s="7">
        <v>461</v>
      </c>
      <c r="E7" s="59">
        <f>+D7/$D$8</f>
        <v>0.9564315352697096</v>
      </c>
      <c r="F7" s="7">
        <v>516</v>
      </c>
      <c r="G7" s="59">
        <f>+F7/$F$8</f>
        <v>0.9555555555555556</v>
      </c>
      <c r="H7" s="16">
        <f aca="true" t="shared" si="0" ref="H7:H17">D7/F7-1</f>
        <v>-0.10658914728682167</v>
      </c>
    </row>
    <row r="8" spans="1:8" ht="15">
      <c r="A8" s="75" t="s">
        <v>11</v>
      </c>
      <c r="B8" s="77" t="s">
        <v>5</v>
      </c>
      <c r="C8" s="78"/>
      <c r="D8" s="81">
        <f>SUM(D6:D7)</f>
        <v>482</v>
      </c>
      <c r="E8" s="31">
        <f>SUM(E6:E7)</f>
        <v>1</v>
      </c>
      <c r="F8" s="83">
        <f>SUM(F6:F7)</f>
        <v>540</v>
      </c>
      <c r="G8" s="31">
        <f>SUM(G6:G7)</f>
        <v>1</v>
      </c>
      <c r="H8" s="85">
        <f>D8/F8-1</f>
        <v>-0.1074074074074074</v>
      </c>
    </row>
    <row r="9" spans="1:8" ht="15">
      <c r="A9" s="76"/>
      <c r="B9" s="79"/>
      <c r="C9" s="80"/>
      <c r="D9" s="82"/>
      <c r="E9" s="60">
        <f>+D8/D17</f>
        <v>0.19474747474747475</v>
      </c>
      <c r="F9" s="84"/>
      <c r="G9" s="60">
        <f>+F8/F17</f>
        <v>0.21897810218978103</v>
      </c>
      <c r="H9" s="86"/>
    </row>
    <row r="10" spans="1:8" ht="15">
      <c r="A10" s="29"/>
      <c r="B10" s="24" t="s">
        <v>13</v>
      </c>
      <c r="C10" s="5" t="s">
        <v>17</v>
      </c>
      <c r="D10" s="8">
        <v>315</v>
      </c>
      <c r="E10" s="59">
        <f>D10/$D$15</f>
        <v>0.15805318615153036</v>
      </c>
      <c r="F10" s="10">
        <v>289</v>
      </c>
      <c r="G10" s="59">
        <f>F10/$F$15</f>
        <v>0.15005192107995846</v>
      </c>
      <c r="H10" s="16">
        <f t="shared" si="0"/>
        <v>0.08996539792387548</v>
      </c>
    </row>
    <row r="11" spans="1:8" ht="15">
      <c r="A11" s="29"/>
      <c r="B11" s="24"/>
      <c r="C11" s="6" t="s">
        <v>18</v>
      </c>
      <c r="D11" s="8">
        <v>850</v>
      </c>
      <c r="E11" s="59">
        <f>D11/$D$15</f>
        <v>0.42649272453587556</v>
      </c>
      <c r="F11" s="11">
        <v>707</v>
      </c>
      <c r="G11" s="59">
        <f>F11/$F$15</f>
        <v>0.3670820353063344</v>
      </c>
      <c r="H11" s="16">
        <f t="shared" si="0"/>
        <v>0.20226308345120225</v>
      </c>
    </row>
    <row r="12" spans="1:8" ht="15">
      <c r="A12" s="29"/>
      <c r="B12" s="24"/>
      <c r="C12" s="6" t="s">
        <v>19</v>
      </c>
      <c r="D12" s="8">
        <v>7</v>
      </c>
      <c r="E12" s="59">
        <f>D12/$D$15</f>
        <v>0.0035122930255895636</v>
      </c>
      <c r="F12" s="10">
        <v>4</v>
      </c>
      <c r="G12" s="59">
        <f>F12/$F$15</f>
        <v>0.0020768431983385254</v>
      </c>
      <c r="H12" s="16">
        <f>IF(F12=0," ",D12/F12-1)</f>
        <v>0.75</v>
      </c>
    </row>
    <row r="13" spans="1:8" ht="15">
      <c r="A13" s="29"/>
      <c r="B13" s="24"/>
      <c r="C13" s="6" t="s">
        <v>20</v>
      </c>
      <c r="D13" s="8">
        <v>744</v>
      </c>
      <c r="E13" s="59">
        <f>D13/$D$15</f>
        <v>0.37330657300551934</v>
      </c>
      <c r="F13" s="10">
        <v>765</v>
      </c>
      <c r="G13" s="59">
        <f>F13/$F$15</f>
        <v>0.397196261682243</v>
      </c>
      <c r="H13" s="16">
        <f t="shared" si="0"/>
        <v>-0.027450980392156876</v>
      </c>
    </row>
    <row r="14" spans="1:8" ht="15">
      <c r="A14" s="32"/>
      <c r="B14" s="24"/>
      <c r="C14" s="9" t="s">
        <v>21</v>
      </c>
      <c r="D14" s="8">
        <v>77</v>
      </c>
      <c r="E14" s="59">
        <f>D14/$D$15</f>
        <v>0.0386352232814852</v>
      </c>
      <c r="F14" s="10">
        <v>161</v>
      </c>
      <c r="G14" s="59">
        <f>F14/$F$15</f>
        <v>0.08359293873312565</v>
      </c>
      <c r="H14" s="16">
        <f t="shared" si="0"/>
        <v>-0.5217391304347826</v>
      </c>
    </row>
    <row r="15" spans="1:8" ht="15">
      <c r="A15" s="93" t="s">
        <v>14</v>
      </c>
      <c r="B15" s="77" t="s">
        <v>5</v>
      </c>
      <c r="C15" s="78"/>
      <c r="D15" s="81">
        <f>SUM(D10:D14)</f>
        <v>1993</v>
      </c>
      <c r="E15" s="31">
        <f>SUM(E10:E14)</f>
        <v>0.9999999999999999</v>
      </c>
      <c r="F15" s="81">
        <f>SUM(F10:F14)</f>
        <v>1926</v>
      </c>
      <c r="G15" s="31">
        <f>SUM(G10:G14)</f>
        <v>1</v>
      </c>
      <c r="H15" s="85">
        <f>D15/F15-1</f>
        <v>0.0347871235721704</v>
      </c>
    </row>
    <row r="16" spans="1:8" ht="15">
      <c r="A16" s="76"/>
      <c r="B16" s="79"/>
      <c r="C16" s="80"/>
      <c r="D16" s="82"/>
      <c r="E16" s="60">
        <f>+D15/D17</f>
        <v>0.8052525252525252</v>
      </c>
      <c r="F16" s="82"/>
      <c r="G16" s="60">
        <f>F15/F17</f>
        <v>0.781021897810219</v>
      </c>
      <c r="H16" s="86"/>
    </row>
    <row r="17" spans="1:8" ht="15">
      <c r="A17" s="27"/>
      <c r="B17" s="19" t="s">
        <v>5</v>
      </c>
      <c r="C17" s="28"/>
      <c r="D17" s="21">
        <f>+D15+D8</f>
        <v>2475</v>
      </c>
      <c r="E17" s="22">
        <f>E9+E16</f>
        <v>1</v>
      </c>
      <c r="F17" s="21">
        <f>+F15+F8</f>
        <v>2466</v>
      </c>
      <c r="G17" s="22">
        <f>G9+G16</f>
        <v>1</v>
      </c>
      <c r="H17" s="18">
        <f t="shared" si="0"/>
        <v>0.0036496350364962904</v>
      </c>
    </row>
    <row r="18" ht="15">
      <c r="A18" s="33" t="s">
        <v>35</v>
      </c>
    </row>
    <row r="20" spans="1:3" ht="39.75" customHeight="1">
      <c r="A20" s="94" t="s">
        <v>42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244</v>
      </c>
      <c r="C23" s="63">
        <f aca="true" t="shared" si="1" ref="C23:C37">B23/$B$38</f>
        <v>0.09858585858585858</v>
      </c>
    </row>
    <row r="24" spans="1:3" ht="15">
      <c r="A24" s="45">
        <v>2004</v>
      </c>
      <c r="B24" s="45">
        <v>237</v>
      </c>
      <c r="C24" s="63">
        <f t="shared" si="1"/>
        <v>0.09575757575757576</v>
      </c>
    </row>
    <row r="25" spans="1:3" ht="15">
      <c r="A25" s="45">
        <v>2003</v>
      </c>
      <c r="B25" s="45">
        <v>229</v>
      </c>
      <c r="C25" s="63">
        <f t="shared" si="1"/>
        <v>0.09252525252525252</v>
      </c>
    </row>
    <row r="26" spans="1:3" ht="15">
      <c r="A26" s="45">
        <v>2006</v>
      </c>
      <c r="B26" s="45">
        <v>226</v>
      </c>
      <c r="C26" s="63">
        <f t="shared" si="1"/>
        <v>0.09131313131313132</v>
      </c>
    </row>
    <row r="27" spans="1:3" ht="15">
      <c r="A27" s="45">
        <v>2002</v>
      </c>
      <c r="B27" s="45">
        <v>172</v>
      </c>
      <c r="C27" s="63">
        <f t="shared" si="1"/>
        <v>0.0694949494949495</v>
      </c>
    </row>
    <row r="28" spans="1:3" ht="15">
      <c r="A28" s="45">
        <v>2007</v>
      </c>
      <c r="B28" s="45">
        <v>163</v>
      </c>
      <c r="C28" s="63">
        <f t="shared" si="1"/>
        <v>0.06585858585858585</v>
      </c>
    </row>
    <row r="29" spans="1:3" ht="15">
      <c r="A29" s="45">
        <v>2008</v>
      </c>
      <c r="B29" s="45">
        <v>151</v>
      </c>
      <c r="C29" s="63">
        <f t="shared" si="1"/>
        <v>0.06101010101010101</v>
      </c>
    </row>
    <row r="30" spans="1:3" ht="15">
      <c r="A30" s="45">
        <v>2001</v>
      </c>
      <c r="B30" s="45">
        <v>146</v>
      </c>
      <c r="C30" s="63">
        <f t="shared" si="1"/>
        <v>0.05898989898989899</v>
      </c>
    </row>
    <row r="31" spans="1:3" ht="15">
      <c r="A31" s="45">
        <v>2009</v>
      </c>
      <c r="B31" s="45">
        <v>131</v>
      </c>
      <c r="C31" s="63">
        <f t="shared" si="1"/>
        <v>0.05292929292929293</v>
      </c>
    </row>
    <row r="32" spans="1:3" ht="15">
      <c r="A32" s="45">
        <v>2010</v>
      </c>
      <c r="B32" s="45">
        <v>115</v>
      </c>
      <c r="C32" s="63">
        <f t="shared" si="1"/>
        <v>0.046464646464646465</v>
      </c>
    </row>
    <row r="33" spans="1:3" ht="15">
      <c r="A33" s="45">
        <v>2000</v>
      </c>
      <c r="B33" s="45">
        <v>111</v>
      </c>
      <c r="C33" s="63">
        <f t="shared" si="1"/>
        <v>0.044848484848484846</v>
      </c>
    </row>
    <row r="34" spans="1:3" ht="15">
      <c r="A34" s="45">
        <v>2013</v>
      </c>
      <c r="B34" s="45">
        <v>90</v>
      </c>
      <c r="C34" s="63">
        <f t="shared" si="1"/>
        <v>0.03636363636363636</v>
      </c>
    </row>
    <row r="35" spans="1:3" ht="15">
      <c r="A35" s="45">
        <v>2011</v>
      </c>
      <c r="B35" s="45">
        <v>76</v>
      </c>
      <c r="C35" s="63">
        <f t="shared" si="1"/>
        <v>0.030707070707070707</v>
      </c>
    </row>
    <row r="36" spans="1:3" ht="15">
      <c r="A36" s="45">
        <v>2012</v>
      </c>
      <c r="B36" s="45">
        <v>75</v>
      </c>
      <c r="C36" s="63">
        <f t="shared" si="1"/>
        <v>0.030303030303030304</v>
      </c>
    </row>
    <row r="37" spans="1:3" ht="15">
      <c r="A37" s="44" t="s">
        <v>25</v>
      </c>
      <c r="B37" s="44">
        <f>B38-SUM(B23:B36)</f>
        <v>309</v>
      </c>
      <c r="C37" s="63">
        <f t="shared" si="1"/>
        <v>0.12484848484848485</v>
      </c>
    </row>
    <row r="38" spans="1:4" ht="15">
      <c r="A38" s="49" t="s">
        <v>28</v>
      </c>
      <c r="B38" s="52">
        <f>D17</f>
        <v>2475</v>
      </c>
      <c r="C38" s="50">
        <f>SUM(C23:C37)</f>
        <v>0.9999999999999999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2019-10-29T09:00:36Z</dcterms:modified>
  <cp:category/>
  <cp:version/>
  <cp:contentType/>
  <cp:contentStatus/>
</cp:coreProperties>
</file>