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356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<sst xmlns="http://schemas.openxmlformats.org/spreadsheetml/2006/main" count="104" uniqueCount="50">
  <si>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</si>
  <si>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</si>
  <si>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</si>
  <si>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</si>
  <si>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</si>
  <si>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</si>
  <si>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</si>
  <si>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</si>
  <si>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</si>
  <si>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</si>
  <si>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</si>
  <si>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</si>
  <si>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</si>
  <si>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</si>
  <si>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</si>
  <si>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</si>
  <si>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</si>
  <si>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</si>
  <si>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</si>
  <si>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</si>
  <si>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</si>
  <si>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</si>
  <si>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</si>
  <si>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</si>
  <si>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</si>
  <si>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</si>
  <si>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</si>
  <si>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</si>
  <si>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</si>
  <si>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</si>
  <si>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</si>
  <si>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</si>
  <si>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</si>
  <si>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</si>
  <si>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</si>
  <si>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</si>
  <si>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</si>
  <si>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</si>
  <si>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AUTOSAN</t>
  </si>
  <si>
    <t>VDL BOVA</t>
  </si>
  <si>
    <t>VDL</t>
  </si>
  <si>
    <t>1 - 8.2019</t>
  </si>
  <si>
    <t>1 - 8.2018</t>
  </si>
  <si>
    <t>Pierwsze rejestracje NOWYCH autobusów w Polsce 
styczeń - sierpień 2019 rok</t>
  </si>
  <si>
    <t>Pierwsze rejestracje NOWYCH autobusów w Polsce
styczeń - sierpień 2019 rok
według segmentów</t>
  </si>
  <si>
    <t>Pierwsze rejestracje UŻYWANYCH autobusów w Polsce, 
styczeń - sierpień 2019 rok</t>
  </si>
  <si>
    <t>KAROSA</t>
  </si>
  <si>
    <t>Pierwsze rejestracje UŻYWANYCH autobusów w Polsce
styczeń - sierpień 2019 rok
według segmentów</t>
  </si>
  <si>
    <t>Pierwsze rejestracje używanych autobusów, 
według roku produkcji; styczeń - sierpień 2019</t>
  </si>
  <si>
    <t>VAN HOOL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</si>
</sst>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E16" sqref="E16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43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41</v>
      </c>
      <c r="D4" s="72"/>
      <c r="E4" s="71" t="s">
        <v>42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37</v>
      </c>
      <c r="C6" s="7">
        <v>791</v>
      </c>
      <c r="D6" s="59">
        <f aca="true" t="shared" si="0" ref="D6:D14">C6/$C$15</f>
        <v>0.4360529217199559</v>
      </c>
      <c r="E6" s="10">
        <v>757</v>
      </c>
      <c r="F6" s="59">
        <f aca="true" t="shared" si="1" ref="F6:F14">E6/$E$15</f>
        <v>0.4145673603504929</v>
      </c>
      <c r="G6" s="16">
        <f>C6/E6-1</f>
        <v>0.044914134742404244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303</v>
      </c>
      <c r="D7" s="59">
        <f t="shared" si="0"/>
        <v>0.16703417861080486</v>
      </c>
      <c r="E7" s="10">
        <v>310</v>
      </c>
      <c r="F7" s="59">
        <f t="shared" si="1"/>
        <v>0.16976998904709747</v>
      </c>
      <c r="G7" s="16">
        <f>C7/E7-1</f>
        <v>-0.022580645161290325</v>
      </c>
      <c r="H7" s="65"/>
      <c r="I7" s="57"/>
      <c r="J7" s="64"/>
    </row>
    <row r="8" spans="1:10" ht="15">
      <c r="A8" s="3">
        <v>3</v>
      </c>
      <c r="B8" s="6" t="s">
        <v>34</v>
      </c>
      <c r="C8" s="8">
        <v>228</v>
      </c>
      <c r="D8" s="59">
        <f t="shared" si="0"/>
        <v>0.1256890848952591</v>
      </c>
      <c r="E8" s="11">
        <v>202</v>
      </c>
      <c r="F8" s="59">
        <f t="shared" si="1"/>
        <v>0.11062431544359255</v>
      </c>
      <c r="G8" s="16">
        <f aca="true" t="shared" si="2" ref="G8:G13">IF(E8=0,"",C8/E8-1)</f>
        <v>0.1287128712871286</v>
      </c>
      <c r="H8" s="65"/>
      <c r="I8" s="57"/>
      <c r="J8" s="64"/>
    </row>
    <row r="9" spans="1:10" ht="15">
      <c r="A9" s="3">
        <v>4</v>
      </c>
      <c r="B9" s="40" t="s">
        <v>36</v>
      </c>
      <c r="C9" s="8">
        <v>151</v>
      </c>
      <c r="D9" s="59">
        <f t="shared" si="0"/>
        <v>0.08324145534729879</v>
      </c>
      <c r="E9" s="10">
        <v>82</v>
      </c>
      <c r="F9" s="59">
        <f t="shared" si="1"/>
        <v>0.044906900328587074</v>
      </c>
      <c r="G9" s="16">
        <f t="shared" si="2"/>
        <v>0.8414634146341464</v>
      </c>
      <c r="H9" s="65"/>
      <c r="I9" s="57"/>
      <c r="J9" s="64"/>
    </row>
    <row r="10" spans="1:10" ht="15">
      <c r="A10" s="3">
        <v>5</v>
      </c>
      <c r="B10" s="38" t="s">
        <v>38</v>
      </c>
      <c r="C10" s="8">
        <v>60</v>
      </c>
      <c r="D10" s="59">
        <f t="shared" si="0"/>
        <v>0.03307607497243661</v>
      </c>
      <c r="E10" s="10">
        <v>77</v>
      </c>
      <c r="F10" s="59">
        <f t="shared" si="1"/>
        <v>0.04216867469879518</v>
      </c>
      <c r="G10" s="16">
        <f t="shared" si="2"/>
        <v>-0.22077922077922074</v>
      </c>
      <c r="H10" s="65"/>
      <c r="I10" s="57"/>
      <c r="J10" s="64"/>
    </row>
    <row r="11" spans="1:10" ht="15">
      <c r="A11" s="39">
        <v>6</v>
      </c>
      <c r="B11" s="6" t="s">
        <v>39</v>
      </c>
      <c r="C11" s="8">
        <v>41</v>
      </c>
      <c r="D11" s="59">
        <f t="shared" si="0"/>
        <v>0.022601984564498346</v>
      </c>
      <c r="E11" s="10">
        <v>45</v>
      </c>
      <c r="F11" s="59">
        <f t="shared" si="1"/>
        <v>0.024644030668127054</v>
      </c>
      <c r="G11" s="16">
        <f t="shared" si="2"/>
        <v>-0.0888888888888889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240</v>
      </c>
      <c r="D14" s="59">
        <f t="shared" si="0"/>
        <v>0.13230429988974643</v>
      </c>
      <c r="E14" s="8">
        <f>E15-SUM(E6:E13)</f>
        <v>353</v>
      </c>
      <c r="F14" s="59">
        <f t="shared" si="1"/>
        <v>0.19331872946330778</v>
      </c>
      <c r="G14" s="16">
        <f>C14/E14-1</f>
        <v>-0.32011331444759206</v>
      </c>
      <c r="H14" s="65"/>
      <c r="I14" s="57"/>
      <c r="J14" s="64"/>
    </row>
    <row r="15" spans="1:10" ht="15">
      <c r="A15" s="12"/>
      <c r="B15" s="19" t="s">
        <v>33</v>
      </c>
      <c r="C15" s="20">
        <v>1814</v>
      </c>
      <c r="D15" s="22">
        <v>1</v>
      </c>
      <c r="E15" s="21">
        <v>1826</v>
      </c>
      <c r="F15" s="23">
        <v>1</v>
      </c>
      <c r="G15" s="54">
        <f>C15/E15-1</f>
        <v>-0.006571741511500528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D32" sqref="D32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4" t="s">
        <v>44</v>
      </c>
      <c r="B2" s="74"/>
      <c r="C2" s="74"/>
      <c r="D2" s="74"/>
      <c r="E2" s="74"/>
      <c r="F2" s="74"/>
      <c r="G2" s="74"/>
      <c r="H2" s="74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7</v>
      </c>
      <c r="E6" s="59">
        <f>IF(D6=0,"",D6/$D$8)</f>
        <v>0.009358288770053475</v>
      </c>
      <c r="F6" s="10">
        <v>14</v>
      </c>
      <c r="G6" s="4">
        <f>IF(F6=0,"",F6/$F$8)</f>
        <v>0.01925722145804677</v>
      </c>
      <c r="H6" s="16">
        <f>IF(F6=0,"",D6/F6-1)</f>
        <v>-0.5</v>
      </c>
    </row>
    <row r="7" spans="1:9" ht="15">
      <c r="A7" s="35"/>
      <c r="B7" s="6" t="s">
        <v>13</v>
      </c>
      <c r="C7" s="93"/>
      <c r="D7" s="7">
        <v>741</v>
      </c>
      <c r="E7" s="59">
        <f>+D7/$D$8</f>
        <v>0.9906417112299465</v>
      </c>
      <c r="F7" s="10">
        <v>713</v>
      </c>
      <c r="G7" s="59">
        <f>+F7/$F$8</f>
        <v>0.9807427785419532</v>
      </c>
      <c r="H7" s="16">
        <f>D7/F7-1</f>
        <v>0.03927068723702676</v>
      </c>
      <c r="I7" s="56"/>
    </row>
    <row r="8" spans="1:9" ht="15">
      <c r="A8" s="75" t="s">
        <v>11</v>
      </c>
      <c r="B8" s="77" t="s">
        <v>5</v>
      </c>
      <c r="C8" s="78"/>
      <c r="D8" s="81">
        <f>SUM(D6:D7)</f>
        <v>748</v>
      </c>
      <c r="E8" s="61">
        <f>SUM(E6:E7)</f>
        <v>1</v>
      </c>
      <c r="F8" s="83">
        <f>SUM(F6:F7)</f>
        <v>727</v>
      </c>
      <c r="G8" s="61">
        <f>SUM(G6:G7)</f>
        <v>1</v>
      </c>
      <c r="H8" s="85">
        <f>D8/F8-1</f>
        <v>0.028885832187070193</v>
      </c>
      <c r="I8" s="58"/>
    </row>
    <row r="9" spans="1:9" ht="15">
      <c r="A9" s="76"/>
      <c r="B9" s="79"/>
      <c r="C9" s="80"/>
      <c r="D9" s="82"/>
      <c r="E9" s="60">
        <f>+D8/D17</f>
        <v>0.412348401323043</v>
      </c>
      <c r="F9" s="84"/>
      <c r="G9" s="60">
        <f>+F8/F17</f>
        <v>0.39813800657174153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736</v>
      </c>
      <c r="E10" s="59">
        <f>D10/$D$15</f>
        <v>0.6904315196998124</v>
      </c>
      <c r="F10" s="10">
        <v>697</v>
      </c>
      <c r="G10" s="59">
        <f>F10/$F$15</f>
        <v>0.6342129208371247</v>
      </c>
      <c r="H10" s="16">
        <f>D10/F10-1</f>
        <v>0.05595408895265419</v>
      </c>
      <c r="I10" s="58"/>
    </row>
    <row r="11" spans="1:9" ht="15">
      <c r="A11" s="35"/>
      <c r="B11" s="6"/>
      <c r="C11" s="24" t="s">
        <v>18</v>
      </c>
      <c r="D11" s="8">
        <v>31</v>
      </c>
      <c r="E11" s="59">
        <f>D11/$D$15</f>
        <v>0.029080675422138838</v>
      </c>
      <c r="F11" s="11">
        <v>47</v>
      </c>
      <c r="G11" s="59">
        <f>F11/$F$15</f>
        <v>0.042766151046405826</v>
      </c>
      <c r="H11" s="16">
        <f>IF(F11=0,"",D11/F11-1)</f>
        <v>-0.34042553191489366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297</v>
      </c>
      <c r="E13" s="59">
        <f>D13/$D$15</f>
        <v>0.27861163227016883</v>
      </c>
      <c r="F13" s="10">
        <v>336</v>
      </c>
      <c r="G13" s="59">
        <f>F13/$F$15</f>
        <v>0.3057324840764331</v>
      </c>
      <c r="H13" s="16">
        <f>D13/F13-1</f>
        <v>-0.1160714285714286</v>
      </c>
      <c r="I13" s="58"/>
    </row>
    <row r="14" spans="1:9" ht="15">
      <c r="A14" s="36"/>
      <c r="B14" s="24"/>
      <c r="C14" s="24" t="s">
        <v>22</v>
      </c>
      <c r="D14" s="8">
        <v>2</v>
      </c>
      <c r="E14" s="59">
        <f>IF(D14=0,"",D14/$D$15)</f>
        <v>0.001876172607879925</v>
      </c>
      <c r="F14" s="10">
        <v>19</v>
      </c>
      <c r="G14" s="59">
        <f>IF(F14=0,"",F14/$F$15)</f>
        <v>0.017288444040036398</v>
      </c>
      <c r="H14" s="16">
        <f>IF(F14=0,"",D14/F14-1)</f>
        <v>-0.8947368421052632</v>
      </c>
      <c r="I14" s="58"/>
    </row>
    <row r="15" spans="1:9" ht="15">
      <c r="A15" s="93" t="s">
        <v>14</v>
      </c>
      <c r="B15" s="77" t="s">
        <v>5</v>
      </c>
      <c r="C15" s="78"/>
      <c r="D15" s="81">
        <f>SUM(D10:D14)</f>
        <v>1066</v>
      </c>
      <c r="E15" s="61">
        <f>SUM(E10:E14)</f>
        <v>1</v>
      </c>
      <c r="F15" s="81">
        <f>SUM(F10:F14)</f>
        <v>1099</v>
      </c>
      <c r="G15" s="61">
        <f>SUM(G10:G14)</f>
        <v>0.9999999999999999</v>
      </c>
      <c r="H15" s="85">
        <f>D15/F15-1</f>
        <v>-0.030027297543221088</v>
      </c>
      <c r="I15" s="58"/>
    </row>
    <row r="16" spans="1:9" ht="15">
      <c r="A16" s="76"/>
      <c r="B16" s="79"/>
      <c r="C16" s="80"/>
      <c r="D16" s="82"/>
      <c r="E16" s="60">
        <f>+D15/D17</f>
        <v>0.587651598676957</v>
      </c>
      <c r="F16" s="82"/>
      <c r="G16" s="60">
        <f>F15/F17</f>
        <v>0.6018619934282585</v>
      </c>
      <c r="H16" s="86"/>
      <c r="I16" s="58"/>
    </row>
    <row r="17" spans="1:9" ht="15">
      <c r="A17" s="27"/>
      <c r="B17" s="19" t="s">
        <v>30</v>
      </c>
      <c r="C17" s="28"/>
      <c r="D17" s="21">
        <f>+D15+D8</f>
        <v>1814</v>
      </c>
      <c r="E17" s="22">
        <v>1</v>
      </c>
      <c r="F17" s="21">
        <f>+F8+F15</f>
        <v>1826</v>
      </c>
      <c r="G17" s="22">
        <v>1</v>
      </c>
      <c r="H17" s="54">
        <f>D17/F17-1</f>
        <v>-0.006571741511500528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E20" sqref="E20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45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41</v>
      </c>
      <c r="D4" s="72"/>
      <c r="E4" s="71" t="s">
        <v>42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573</v>
      </c>
      <c r="D6" s="59">
        <f aca="true" t="shared" si="0" ref="D6:D13">C6/$C$14</f>
        <v>0.2639336711192999</v>
      </c>
      <c r="E6" s="10">
        <v>614</v>
      </c>
      <c r="F6" s="59">
        <f aca="true" t="shared" si="1" ref="F6:F13">E6/$E$14</f>
        <v>0.2783318223028105</v>
      </c>
      <c r="G6" s="15">
        <f aca="true" t="shared" si="2" ref="G6:G12">C6/E6-1</f>
        <v>-0.0667752442996743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273</v>
      </c>
      <c r="D7" s="59">
        <f t="shared" si="0"/>
        <v>0.12574850299401197</v>
      </c>
      <c r="E7" s="10">
        <v>283</v>
      </c>
      <c r="F7" s="62">
        <f t="shared" si="1"/>
        <v>0.12828649138712603</v>
      </c>
      <c r="G7" s="16">
        <f t="shared" si="2"/>
        <v>-0.035335689045936425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239</v>
      </c>
      <c r="D8" s="59">
        <f t="shared" si="0"/>
        <v>0.11008751727314602</v>
      </c>
      <c r="E8" s="11">
        <v>256</v>
      </c>
      <c r="F8" s="62">
        <f t="shared" si="1"/>
        <v>0.11604714415231188</v>
      </c>
      <c r="G8" s="16">
        <f t="shared" si="2"/>
        <v>-0.06640625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211</v>
      </c>
      <c r="D9" s="59">
        <f t="shared" si="0"/>
        <v>0.09719023491478582</v>
      </c>
      <c r="E9" s="10">
        <v>169</v>
      </c>
      <c r="F9" s="62">
        <f t="shared" si="1"/>
        <v>0.07660924750679964</v>
      </c>
      <c r="G9" s="16">
        <f t="shared" si="2"/>
        <v>0.24852071005917153</v>
      </c>
      <c r="I9" s="65"/>
      <c r="J9" s="65"/>
      <c r="K9" s="64"/>
    </row>
    <row r="10" spans="1:11" ht="15">
      <c r="A10" s="29">
        <v>5</v>
      </c>
      <c r="B10" s="40" t="s">
        <v>40</v>
      </c>
      <c r="C10" s="8">
        <v>120</v>
      </c>
      <c r="D10" s="59">
        <f>C10/$C$14</f>
        <v>0.055274067250115154</v>
      </c>
      <c r="E10" s="10">
        <v>126</v>
      </c>
      <c r="F10" s="62">
        <f>E10/$E$14</f>
        <v>0.057116953762466005</v>
      </c>
      <c r="G10" s="16">
        <f>C10/E10-1</f>
        <v>-0.04761904761904767</v>
      </c>
      <c r="I10" s="65"/>
      <c r="J10" s="65"/>
      <c r="K10" s="64"/>
    </row>
    <row r="11" spans="1:11" ht="15">
      <c r="A11" s="66">
        <v>6</v>
      </c>
      <c r="B11" s="40" t="s">
        <v>46</v>
      </c>
      <c r="C11" s="8">
        <v>106</v>
      </c>
      <c r="D11" s="59">
        <f t="shared" si="0"/>
        <v>0.048825426070935055</v>
      </c>
      <c r="E11" s="10">
        <v>111</v>
      </c>
      <c r="F11" s="62">
        <f t="shared" si="1"/>
        <v>0.05031731640979148</v>
      </c>
      <c r="G11" s="16">
        <f t="shared" si="2"/>
        <v>-0.04504504504504503</v>
      </c>
      <c r="I11" s="65"/>
      <c r="J11" s="65"/>
      <c r="K11" s="64"/>
    </row>
    <row r="12" spans="1:11" ht="15">
      <c r="A12" s="29">
        <v>7</v>
      </c>
      <c r="B12" s="40" t="s">
        <v>49</v>
      </c>
      <c r="C12" s="8">
        <v>88</v>
      </c>
      <c r="D12" s="59">
        <f t="shared" si="0"/>
        <v>0.04053431598341778</v>
      </c>
      <c r="E12" s="11">
        <v>77</v>
      </c>
      <c r="F12" s="62">
        <f t="shared" si="1"/>
        <v>0.034904805077062555</v>
      </c>
      <c r="G12" s="16">
        <f t="shared" si="2"/>
        <v>0.1428571428571428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561</v>
      </c>
      <c r="D13" s="59">
        <f t="shared" si="0"/>
        <v>0.2584062643942883</v>
      </c>
      <c r="E13" s="8">
        <f>E14-SUM(E6:E12)</f>
        <v>570</v>
      </c>
      <c r="F13" s="62">
        <f t="shared" si="1"/>
        <v>0.2583862194016319</v>
      </c>
      <c r="G13" s="17">
        <f>C13/E13-1</f>
        <v>-0.015789473684210575</v>
      </c>
      <c r="I13" s="65"/>
      <c r="J13" s="65"/>
      <c r="K13" s="64"/>
    </row>
    <row r="14" spans="1:11" ht="15">
      <c r="A14" s="12"/>
      <c r="B14" s="19" t="s">
        <v>5</v>
      </c>
      <c r="C14" s="20">
        <v>2171</v>
      </c>
      <c r="D14" s="23">
        <v>1</v>
      </c>
      <c r="E14" s="21">
        <v>2206</v>
      </c>
      <c r="F14" s="23">
        <v>1</v>
      </c>
      <c r="G14" s="54">
        <f>C14/E14-1</f>
        <v>-0.015865820489573856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L17" sqref="L17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4" t="s">
        <v>47</v>
      </c>
      <c r="B2" s="74"/>
      <c r="C2" s="74"/>
      <c r="D2" s="74"/>
      <c r="E2" s="74"/>
      <c r="F2" s="74"/>
      <c r="G2" s="74"/>
      <c r="H2" s="74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17</v>
      </c>
      <c r="E6" s="59">
        <f>+D6/$D$8</f>
        <v>0.04207920792079208</v>
      </c>
      <c r="F6" s="7">
        <v>21</v>
      </c>
      <c r="G6" s="59">
        <f>+F6/$F$8</f>
        <v>0.04439746300211417</v>
      </c>
      <c r="H6" s="15">
        <f>D6/F6-1</f>
        <v>-0.19047619047619047</v>
      </c>
    </row>
    <row r="7" spans="1:8" ht="15">
      <c r="A7" s="29"/>
      <c r="B7" s="6" t="s">
        <v>13</v>
      </c>
      <c r="C7" s="93"/>
      <c r="D7" s="7">
        <v>387</v>
      </c>
      <c r="E7" s="59">
        <f>+D7/$D$8</f>
        <v>0.9579207920792079</v>
      </c>
      <c r="F7" s="7">
        <v>452</v>
      </c>
      <c r="G7" s="59">
        <f>+F7/$F$8</f>
        <v>0.9556025369978859</v>
      </c>
      <c r="H7" s="16">
        <f aca="true" t="shared" si="0" ref="H7:H17">D7/F7-1</f>
        <v>-0.14380530973451322</v>
      </c>
    </row>
    <row r="8" spans="1:8" ht="15">
      <c r="A8" s="75" t="s">
        <v>11</v>
      </c>
      <c r="B8" s="77" t="s">
        <v>5</v>
      </c>
      <c r="C8" s="78"/>
      <c r="D8" s="81">
        <f>SUM(D6:D7)</f>
        <v>404</v>
      </c>
      <c r="E8" s="31">
        <f>SUM(E6:E7)</f>
        <v>1</v>
      </c>
      <c r="F8" s="83">
        <f>SUM(F6:F7)</f>
        <v>473</v>
      </c>
      <c r="G8" s="31">
        <f>SUM(G6:G7)</f>
        <v>1</v>
      </c>
      <c r="H8" s="85">
        <f>D8/F8-1</f>
        <v>-0.14587737843551796</v>
      </c>
    </row>
    <row r="9" spans="1:8" ht="15">
      <c r="A9" s="76"/>
      <c r="B9" s="79"/>
      <c r="C9" s="80"/>
      <c r="D9" s="82"/>
      <c r="E9" s="60">
        <f>+D8/D17</f>
        <v>0.18608935974205434</v>
      </c>
      <c r="F9" s="84"/>
      <c r="G9" s="60">
        <f>+F8/F17</f>
        <v>0.21441523118767</v>
      </c>
      <c r="H9" s="86"/>
    </row>
    <row r="10" spans="1:8" ht="15">
      <c r="A10" s="29"/>
      <c r="B10" s="24" t="s">
        <v>13</v>
      </c>
      <c r="C10" s="5" t="s">
        <v>17</v>
      </c>
      <c r="D10" s="8">
        <v>280</v>
      </c>
      <c r="E10" s="59">
        <f>D10/$D$15</f>
        <v>0.15846066779852858</v>
      </c>
      <c r="F10" s="10">
        <v>259</v>
      </c>
      <c r="G10" s="59">
        <f>F10/$F$15</f>
        <v>0.14945181765724178</v>
      </c>
      <c r="H10" s="16">
        <f t="shared" si="0"/>
        <v>0.08108108108108114</v>
      </c>
    </row>
    <row r="11" spans="1:8" ht="15">
      <c r="A11" s="29"/>
      <c r="B11" s="24"/>
      <c r="C11" s="6" t="s">
        <v>18</v>
      </c>
      <c r="D11" s="8">
        <v>719</v>
      </c>
      <c r="E11" s="59">
        <f>D11/$D$15</f>
        <v>0.40690435766836447</v>
      </c>
      <c r="F11" s="11">
        <v>615</v>
      </c>
      <c r="G11" s="59">
        <f>F11/$F$15</f>
        <v>0.35487593768032316</v>
      </c>
      <c r="H11" s="16">
        <f t="shared" si="0"/>
        <v>0.16910569105691065</v>
      </c>
    </row>
    <row r="12" spans="1:8" ht="15">
      <c r="A12" s="29"/>
      <c r="B12" s="24"/>
      <c r="C12" s="6" t="s">
        <v>19</v>
      </c>
      <c r="D12" s="8">
        <v>6</v>
      </c>
      <c r="E12" s="59">
        <f>D12/$D$15</f>
        <v>0.003395585738539898</v>
      </c>
      <c r="F12" s="10">
        <v>4</v>
      </c>
      <c r="G12" s="59">
        <f>F12/$F$15</f>
        <v>0.002308136180034622</v>
      </c>
      <c r="H12" s="16">
        <f>IF(F12=0," ",D12/F12-1)</f>
        <v>0.5</v>
      </c>
    </row>
    <row r="13" spans="1:8" ht="15">
      <c r="A13" s="29"/>
      <c r="B13" s="24"/>
      <c r="C13" s="6" t="s">
        <v>20</v>
      </c>
      <c r="D13" s="8">
        <v>691</v>
      </c>
      <c r="E13" s="59">
        <f>D13/$D$15</f>
        <v>0.39105829088851163</v>
      </c>
      <c r="F13" s="10">
        <v>701</v>
      </c>
      <c r="G13" s="59">
        <f>F13/$F$15</f>
        <v>0.4045008655510675</v>
      </c>
      <c r="H13" s="16">
        <f t="shared" si="0"/>
        <v>-0.014265335235377985</v>
      </c>
    </row>
    <row r="14" spans="1:8" ht="15">
      <c r="A14" s="32"/>
      <c r="B14" s="24"/>
      <c r="C14" s="9" t="s">
        <v>21</v>
      </c>
      <c r="D14" s="8">
        <v>71</v>
      </c>
      <c r="E14" s="59">
        <f>D14/$D$15</f>
        <v>0.04018109790605546</v>
      </c>
      <c r="F14" s="10">
        <v>154</v>
      </c>
      <c r="G14" s="59">
        <f>F14/$F$15</f>
        <v>0.08886324293133295</v>
      </c>
      <c r="H14" s="16">
        <f t="shared" si="0"/>
        <v>-0.538961038961039</v>
      </c>
    </row>
    <row r="15" spans="1:8" ht="15">
      <c r="A15" s="93" t="s">
        <v>14</v>
      </c>
      <c r="B15" s="77" t="s">
        <v>5</v>
      </c>
      <c r="C15" s="78"/>
      <c r="D15" s="81">
        <f>SUM(D10:D14)</f>
        <v>1767</v>
      </c>
      <c r="E15" s="31">
        <f>SUM(E10:E14)</f>
        <v>1</v>
      </c>
      <c r="F15" s="81">
        <f>SUM(F10:F14)</f>
        <v>1733</v>
      </c>
      <c r="G15" s="31">
        <f>SUM(G10:G14)</f>
        <v>1</v>
      </c>
      <c r="H15" s="85">
        <f>D15/F15-1</f>
        <v>0.019619157530294196</v>
      </c>
    </row>
    <row r="16" spans="1:8" ht="15">
      <c r="A16" s="76"/>
      <c r="B16" s="79"/>
      <c r="C16" s="80"/>
      <c r="D16" s="82"/>
      <c r="E16" s="60">
        <f>+D15/D17</f>
        <v>0.8139106402579457</v>
      </c>
      <c r="F16" s="82"/>
      <c r="G16" s="60">
        <f>F15/F17</f>
        <v>0.78558476881233</v>
      </c>
      <c r="H16" s="86"/>
    </row>
    <row r="17" spans="1:8" ht="15">
      <c r="A17" s="27"/>
      <c r="B17" s="19" t="s">
        <v>5</v>
      </c>
      <c r="C17" s="28"/>
      <c r="D17" s="21">
        <f>+D15+D8</f>
        <v>2171</v>
      </c>
      <c r="E17" s="22">
        <f>E9+E16</f>
        <v>1</v>
      </c>
      <c r="F17" s="21">
        <f>+F15+F8</f>
        <v>2206</v>
      </c>
      <c r="G17" s="22">
        <f>G9+G16</f>
        <v>1</v>
      </c>
      <c r="H17" s="18">
        <f t="shared" si="0"/>
        <v>-0.015865820489573856</v>
      </c>
    </row>
    <row r="18" ht="15">
      <c r="A18" s="33" t="s">
        <v>35</v>
      </c>
    </row>
    <row r="20" spans="1:3" ht="39.75" customHeight="1">
      <c r="A20" s="94" t="s">
        <v>48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2004</v>
      </c>
      <c r="B23" s="45">
        <v>216</v>
      </c>
      <c r="C23" s="63">
        <f aca="true" t="shared" si="1" ref="C23:C37">B23/$B$38</f>
        <v>0.09949332105020728</v>
      </c>
    </row>
    <row r="24" spans="1:3" ht="15">
      <c r="A24" s="45">
        <v>2005</v>
      </c>
      <c r="B24" s="45">
        <v>213</v>
      </c>
      <c r="C24" s="63">
        <f t="shared" si="1"/>
        <v>0.0981114693689544</v>
      </c>
    </row>
    <row r="25" spans="1:3" ht="15">
      <c r="A25" s="45">
        <v>2006</v>
      </c>
      <c r="B25" s="45">
        <v>200</v>
      </c>
      <c r="C25" s="63">
        <f t="shared" si="1"/>
        <v>0.09212344541685859</v>
      </c>
    </row>
    <row r="26" spans="1:3" ht="15">
      <c r="A26" s="45">
        <v>2003</v>
      </c>
      <c r="B26" s="45">
        <v>196</v>
      </c>
      <c r="C26" s="63">
        <f t="shared" si="1"/>
        <v>0.09028097650852142</v>
      </c>
    </row>
    <row r="27" spans="1:3" ht="15">
      <c r="A27" s="45">
        <v>2002</v>
      </c>
      <c r="B27" s="45">
        <v>153</v>
      </c>
      <c r="C27" s="63">
        <f t="shared" si="1"/>
        <v>0.07047443574389682</v>
      </c>
    </row>
    <row r="28" spans="1:3" ht="15">
      <c r="A28" s="45">
        <v>2007</v>
      </c>
      <c r="B28" s="45">
        <v>150</v>
      </c>
      <c r="C28" s="63">
        <f t="shared" si="1"/>
        <v>0.06909258406264394</v>
      </c>
    </row>
    <row r="29" spans="1:3" ht="15">
      <c r="A29" s="45">
        <v>2008</v>
      </c>
      <c r="B29" s="45">
        <v>133</v>
      </c>
      <c r="C29" s="63">
        <f t="shared" si="1"/>
        <v>0.06126209120221096</v>
      </c>
    </row>
    <row r="30" spans="1:3" ht="15">
      <c r="A30" s="45">
        <v>2001</v>
      </c>
      <c r="B30" s="45">
        <v>129</v>
      </c>
      <c r="C30" s="63">
        <f t="shared" si="1"/>
        <v>0.05941962229387379</v>
      </c>
    </row>
    <row r="31" spans="1:3" ht="15">
      <c r="A31" s="45">
        <v>2009</v>
      </c>
      <c r="B31" s="45">
        <v>117</v>
      </c>
      <c r="C31" s="63">
        <f t="shared" si="1"/>
        <v>0.05389221556886228</v>
      </c>
    </row>
    <row r="32" spans="1:3" ht="15">
      <c r="A32" s="45">
        <v>2010</v>
      </c>
      <c r="B32" s="45">
        <v>101</v>
      </c>
      <c r="C32" s="63">
        <f t="shared" si="1"/>
        <v>0.046522339935513586</v>
      </c>
    </row>
    <row r="33" spans="1:3" ht="15">
      <c r="A33" s="45">
        <v>2000</v>
      </c>
      <c r="B33" s="45">
        <v>95</v>
      </c>
      <c r="C33" s="63">
        <f t="shared" si="1"/>
        <v>0.04375863657300783</v>
      </c>
    </row>
    <row r="34" spans="1:3" ht="15">
      <c r="A34" s="45">
        <v>2013</v>
      </c>
      <c r="B34" s="45">
        <v>81</v>
      </c>
      <c r="C34" s="63">
        <f t="shared" si="1"/>
        <v>0.037309995393827726</v>
      </c>
    </row>
    <row r="35" spans="1:3" ht="15">
      <c r="A35" s="45">
        <v>2012</v>
      </c>
      <c r="B35" s="45">
        <v>63</v>
      </c>
      <c r="C35" s="63">
        <f t="shared" si="1"/>
        <v>0.029018885306310457</v>
      </c>
    </row>
    <row r="36" spans="1:3" ht="15">
      <c r="A36" s="45">
        <v>2011</v>
      </c>
      <c r="B36" s="45">
        <v>61</v>
      </c>
      <c r="C36" s="63">
        <f t="shared" si="1"/>
        <v>0.02809765085214187</v>
      </c>
    </row>
    <row r="37" spans="1:3" ht="15">
      <c r="A37" s="44" t="s">
        <v>25</v>
      </c>
      <c r="B37" s="44">
        <f>B38-SUM(B23:B36)</f>
        <v>263</v>
      </c>
      <c r="C37" s="63">
        <f t="shared" si="1"/>
        <v>0.12114233072316904</v>
      </c>
    </row>
    <row r="38" spans="1:4" ht="15">
      <c r="A38" s="49" t="s">
        <v>28</v>
      </c>
      <c r="B38" s="52">
        <f>D17</f>
        <v>2171</v>
      </c>
      <c r="C38" s="50">
        <f>SUM(C23:C37)</f>
        <v>0.9999999999999999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13" dxfId="12" operator="lessThan">
      <formula>0</formula>
    </cfRule>
  </conditionalFormatting>
  <conditionalFormatting sqref="H17">
    <cfRule type="cellIs" priority="12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2019-09-27T11:38:50Z</dcterms:modified>
  <cp:category/>
  <cp:version/>
  <cp:contentType/>
  <cp:contentStatus/>
</cp:coreProperties>
</file>