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<sst xmlns="http://schemas.openxmlformats.org/spreadsheetml/2006/main" count="105" uniqueCount="52">
  <si>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</si>
  <si>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</si>
  <si>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</si>
  <si>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</si>
  <si>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</si>
  <si>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</si>
  <si>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</si>
  <si>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</si>
  <si>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</si>
  <si>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</si>
  <si>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</si>
  <si>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</si>
  <si>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</si>
  <si>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</si>
  <si>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</si>
  <si>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</si>
  <si>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</si>
  <si>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</si>
  <si>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</si>
  <si>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</si>
  <si>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</si>
  <si>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</si>
  <si>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</si>
  <si>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</si>
  <si>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</si>
  <si>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</si>
  <si>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</si>
  <si>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</si>
  <si>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</si>
  <si>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</si>
  <si>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</si>
  <si>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</si>
  <si>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</si>
  <si>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</si>
  <si>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</si>
  <si>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</si>
  <si>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</si>
  <si>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</si>
  <si>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KAROSA</t>
  </si>
  <si>
    <t>IVECO</t>
  </si>
  <si>
    <t>SCANIA</t>
  </si>
  <si>
    <t>MERCEDES-BENZ*</t>
  </si>
  <si>
    <t>RENAULT</t>
  </si>
  <si>
    <t>Pierwsze rejestracje NOWYCH autobusów w Polsce 
styczeń  - grudzień 2018 rok</t>
  </si>
  <si>
    <t>1 - 12.2018</t>
  </si>
  <si>
    <t>1 - 12.2017</t>
  </si>
  <si>
    <t>Pierwsze rejestracje NOWYCH autobusów w Polsce
styczeń - grudzień 2018 rok
według segmentów</t>
  </si>
  <si>
    <t>Pierwsze rejestracje UŻYWANYCH autobusów w Polsce, 
styczeń -grudzień 2018 rok</t>
  </si>
  <si>
    <t>Pierwsze rejestracje UŻYWANYCH autobusów w Polsce
styczeń - grudzień 2018 rok
według segmentów</t>
  </si>
  <si>
    <t>Pierwsze rejestracje używanych autobusów, 
według roku produkcji; styczeń - grudzień 2018</t>
  </si>
  <si>
    <t>AUTOSAN</t>
  </si>
  <si>
    <t>VDL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</si>
</sst>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41</v>
      </c>
      <c r="C6" s="7">
        <v>1122</v>
      </c>
      <c r="D6" s="4">
        <f aca="true" t="shared" si="0" ref="D6:D14">C6/$C$15</f>
        <v>0.4146341463414634</v>
      </c>
      <c r="E6" s="10">
        <v>1068</v>
      </c>
      <c r="F6" s="4">
        <f aca="true" t="shared" si="1" ref="F6:F14">E6/$E$15</f>
        <v>0.46596858638743455</v>
      </c>
      <c r="G6" s="16">
        <f>C6/E6-1</f>
        <v>0.050561797752809</v>
      </c>
      <c r="H6" s="57"/>
      <c r="I6" s="57"/>
    </row>
    <row r="7" spans="1:9" ht="15">
      <c r="A7" s="3">
        <v>2</v>
      </c>
      <c r="B7" s="6" t="s">
        <v>30</v>
      </c>
      <c r="C7" s="7">
        <v>414</v>
      </c>
      <c r="D7" s="4">
        <f t="shared" si="0"/>
        <v>0.15299334811529933</v>
      </c>
      <c r="E7" s="10">
        <v>430</v>
      </c>
      <c r="F7" s="4">
        <f t="shared" si="1"/>
        <v>0.18760907504363003</v>
      </c>
      <c r="G7" s="16">
        <f>C7/E7-1</f>
        <v>-0.037209302325581395</v>
      </c>
      <c r="H7" s="57"/>
      <c r="I7" s="57"/>
    </row>
    <row r="8" spans="1:9" ht="15">
      <c r="A8" s="3">
        <v>3</v>
      </c>
      <c r="B8" s="6" t="s">
        <v>36</v>
      </c>
      <c r="C8" s="8">
        <v>252</v>
      </c>
      <c r="D8" s="4">
        <f t="shared" si="0"/>
        <v>0.09312638580931264</v>
      </c>
      <c r="E8" s="11">
        <v>110</v>
      </c>
      <c r="F8" s="4">
        <f t="shared" si="1"/>
        <v>0.04799301919720768</v>
      </c>
      <c r="G8" s="16">
        <f>IF(E8=0," ",C8/E8-1)</f>
        <v>1.290909090909091</v>
      </c>
      <c r="H8" s="57"/>
      <c r="I8" s="57"/>
    </row>
    <row r="9" spans="1:9" ht="15">
      <c r="A9" s="3">
        <v>4</v>
      </c>
      <c r="B9" s="40" t="s">
        <v>31</v>
      </c>
      <c r="C9" s="8">
        <v>183</v>
      </c>
      <c r="D9" s="4">
        <f t="shared" si="0"/>
        <v>0.06762749445676275</v>
      </c>
      <c r="E9" s="10">
        <v>175</v>
      </c>
      <c r="F9" s="4">
        <f t="shared" si="1"/>
        <v>0.07635253054101222</v>
      </c>
      <c r="G9" s="16">
        <f>C9/E9-1</f>
        <v>0.04571428571428582</v>
      </c>
      <c r="H9" s="57"/>
      <c r="I9" s="57"/>
    </row>
    <row r="10" spans="1:9" ht="15">
      <c r="A10" s="3">
        <v>5</v>
      </c>
      <c r="B10" s="38" t="s">
        <v>39</v>
      </c>
      <c r="C10" s="8">
        <v>144</v>
      </c>
      <c r="D10" s="4">
        <f t="shared" si="0"/>
        <v>0.05321507760532151</v>
      </c>
      <c r="E10" s="10">
        <v>77</v>
      </c>
      <c r="F10" s="4">
        <f t="shared" si="1"/>
        <v>0.033595113438045374</v>
      </c>
      <c r="G10" s="16">
        <f>C10/E10-1</f>
        <v>0.8701298701298701</v>
      </c>
      <c r="I10" s="57"/>
    </row>
    <row r="11" spans="1:9" ht="15">
      <c r="A11" s="39">
        <v>6</v>
      </c>
      <c r="B11" s="6" t="s">
        <v>40</v>
      </c>
      <c r="C11" s="8">
        <v>104</v>
      </c>
      <c r="D11" s="4">
        <f t="shared" si="0"/>
        <v>0.038433111603843315</v>
      </c>
      <c r="E11" s="10">
        <v>66</v>
      </c>
      <c r="F11" s="4">
        <f t="shared" si="1"/>
        <v>0.028795811518324606</v>
      </c>
      <c r="G11" s="16">
        <f>IF(E11=0,"",C11/E11-1)</f>
        <v>0.5757575757575757</v>
      </c>
      <c r="I11" s="57"/>
    </row>
    <row r="12" spans="1:9" ht="15">
      <c r="A12" s="41"/>
      <c r="B12" s="6" t="s">
        <v>50</v>
      </c>
      <c r="C12" s="8">
        <v>104</v>
      </c>
      <c r="D12" s="4">
        <f t="shared" si="0"/>
        <v>0.038433111603843315</v>
      </c>
      <c r="E12" s="10">
        <v>15</v>
      </c>
      <c r="F12" s="4">
        <f t="shared" si="1"/>
        <v>0.006544502617801047</v>
      </c>
      <c r="G12" s="16">
        <f>IF(E12=0,"",C12/E12-1)</f>
        <v>5.933333333333334</v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383</v>
      </c>
      <c r="D14" s="4">
        <f t="shared" si="0"/>
        <v>0.14153732446415374</v>
      </c>
      <c r="E14" s="8">
        <f>E15-SUM(E6:E13)</f>
        <v>351</v>
      </c>
      <c r="F14" s="4">
        <f t="shared" si="1"/>
        <v>0.1531413612565445</v>
      </c>
      <c r="G14" s="16">
        <f>C14/E14-1</f>
        <v>0.09116809116809121</v>
      </c>
      <c r="I14" s="57"/>
    </row>
    <row r="15" spans="1:7" ht="15">
      <c r="A15" s="12"/>
      <c r="B15" s="19" t="s">
        <v>35</v>
      </c>
      <c r="C15" s="20">
        <v>2706</v>
      </c>
      <c r="D15" s="22">
        <v>1</v>
      </c>
      <c r="E15" s="21">
        <v>2292</v>
      </c>
      <c r="F15" s="23">
        <v>1</v>
      </c>
      <c r="G15" s="54">
        <f>C15/E15-1</f>
        <v>0.18062827225130884</v>
      </c>
    </row>
    <row r="16" ht="15">
      <c r="A16" s="37" t="s">
        <v>24</v>
      </c>
    </row>
    <row r="17" ht="15">
      <c r="A17" s="37" t="s">
        <v>34</v>
      </c>
    </row>
    <row r="18" ht="15">
      <c r="A18" s="33" t="s">
        <v>37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46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19</v>
      </c>
      <c r="E6" s="4">
        <f>IF(D6=0,"",D6/$D$8)</f>
        <v>0.017210144927536232</v>
      </c>
      <c r="F6" s="10">
        <v>4</v>
      </c>
      <c r="G6" s="4">
        <f>IF(F6=0,"",F6/$F$8)</f>
        <v>0.003784295175023652</v>
      </c>
      <c r="H6" s="16">
        <f>IF(F6=0,"",D6/F6-1)</f>
        <v>3.75</v>
      </c>
    </row>
    <row r="7" spans="1:9" ht="15">
      <c r="A7" s="35"/>
      <c r="B7" s="6" t="s">
        <v>14</v>
      </c>
      <c r="C7" s="93"/>
      <c r="D7" s="7">
        <v>1085</v>
      </c>
      <c r="E7" s="59">
        <f>+D7/$D$8</f>
        <v>0.9827898550724637</v>
      </c>
      <c r="F7" s="10">
        <v>1053</v>
      </c>
      <c r="G7" s="59">
        <f>+F7/$F$8</f>
        <v>0.9962157048249763</v>
      </c>
      <c r="H7" s="16">
        <f>D7/F7-1</f>
        <v>0.03038936372269707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1104</v>
      </c>
      <c r="E8" s="61">
        <f>SUM(E6:E7)</f>
        <v>1</v>
      </c>
      <c r="F8" s="83">
        <f>SUM(F6:F7)</f>
        <v>1057</v>
      </c>
      <c r="G8" s="61">
        <f>SUM(G6:G7)</f>
        <v>1</v>
      </c>
      <c r="H8" s="85">
        <f>D8/F8-1</f>
        <v>0.04446546830652798</v>
      </c>
      <c r="I8" s="58"/>
    </row>
    <row r="9" spans="1:9" ht="15">
      <c r="A9" s="76"/>
      <c r="B9" s="79"/>
      <c r="C9" s="80"/>
      <c r="D9" s="82"/>
      <c r="E9" s="60">
        <f>+D8/D17</f>
        <v>0.4079822616407982</v>
      </c>
      <c r="F9" s="84"/>
      <c r="G9" s="60">
        <f>+F8/F17</f>
        <v>0.46116928446771377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1145</v>
      </c>
      <c r="E10" s="59">
        <f>D10/$D$15</f>
        <v>0.7147315855181023</v>
      </c>
      <c r="F10" s="10">
        <v>766</v>
      </c>
      <c r="G10" s="59">
        <f>F10/$F$15</f>
        <v>0.620242914979757</v>
      </c>
      <c r="H10" s="16">
        <f>D10/F10-1</f>
        <v>0.49477806788511747</v>
      </c>
      <c r="I10" s="58"/>
    </row>
    <row r="11" spans="1:9" ht="15">
      <c r="A11" s="35"/>
      <c r="B11" s="6"/>
      <c r="C11" s="24" t="s">
        <v>19</v>
      </c>
      <c r="D11" s="8">
        <v>70</v>
      </c>
      <c r="E11" s="59">
        <f>D11/$D$15</f>
        <v>0.04369538077403246</v>
      </c>
      <c r="F11" s="11">
        <v>84</v>
      </c>
      <c r="G11" s="59">
        <f>F11/$F$15</f>
        <v>0.0680161943319838</v>
      </c>
      <c r="H11" s="16">
        <f>D11/F11-1</f>
        <v>-0.16666666666666663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368</v>
      </c>
      <c r="E13" s="59">
        <f>D13/$D$15</f>
        <v>0.22971285892634208</v>
      </c>
      <c r="F13" s="10">
        <v>384</v>
      </c>
      <c r="G13" s="59">
        <f>F13/$F$15</f>
        <v>0.31093117408906884</v>
      </c>
      <c r="H13" s="16">
        <f>D13/F13-1</f>
        <v>-0.04166666666666663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0.011860174781523096</v>
      </c>
      <c r="F14" s="10">
        <v>1</v>
      </c>
      <c r="G14" s="59">
        <f>IF(F14=0,"",F14/$F$15)</f>
        <v>0.0008097165991902834</v>
      </c>
      <c r="H14" s="16">
        <f>IF(F14=0,"",D14/F14-1)</f>
        <v>18</v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1602</v>
      </c>
      <c r="E15" s="61">
        <f>SUM(E10:E14)</f>
        <v>1</v>
      </c>
      <c r="F15" s="81">
        <f>SUM(F10:F14)</f>
        <v>1235</v>
      </c>
      <c r="G15" s="61">
        <f>SUM(G10:G14)</f>
        <v>1</v>
      </c>
      <c r="H15" s="85">
        <f>D15/F15-1</f>
        <v>0.297165991902834</v>
      </c>
      <c r="I15" s="58"/>
    </row>
    <row r="16" spans="1:9" ht="15">
      <c r="A16" s="76"/>
      <c r="B16" s="79"/>
      <c r="C16" s="80"/>
      <c r="D16" s="82"/>
      <c r="E16" s="60">
        <f>+D15/D17</f>
        <v>0.5920177383592018</v>
      </c>
      <c r="F16" s="82"/>
      <c r="G16" s="60">
        <f>F15/F17</f>
        <v>0.5388307155322862</v>
      </c>
      <c r="H16" s="86"/>
      <c r="I16" s="58"/>
    </row>
    <row r="17" spans="1:9" ht="15">
      <c r="A17" s="27"/>
      <c r="B17" s="19" t="s">
        <v>32</v>
      </c>
      <c r="C17" s="28"/>
      <c r="D17" s="21">
        <f>+D15+D8</f>
        <v>2706</v>
      </c>
      <c r="E17" s="22">
        <v>1</v>
      </c>
      <c r="F17" s="21">
        <f>+F8+F15</f>
        <v>2292</v>
      </c>
      <c r="G17" s="22">
        <v>1</v>
      </c>
      <c r="H17" s="54">
        <f>D17/F17-1</f>
        <v>0.18062827225130884</v>
      </c>
      <c r="I17" s="58"/>
    </row>
    <row r="18" ht="15">
      <c r="A18" s="33" t="s">
        <v>37</v>
      </c>
    </row>
    <row r="19" ht="15">
      <c r="A19" s="33" t="s">
        <v>33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12" sqref="F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922</v>
      </c>
      <c r="D6" s="59">
        <f aca="true" t="shared" si="0" ref="D6:D13">C6/$C$14</f>
        <v>0.2926984126984127</v>
      </c>
      <c r="E6" s="10">
        <v>958</v>
      </c>
      <c r="F6" s="59">
        <f aca="true" t="shared" si="1" ref="F6:F13">E6/$E$14</f>
        <v>0.28846732911773565</v>
      </c>
      <c r="G6" s="15">
        <f aca="true" t="shared" si="2" ref="G6:G12">C6/E6-1</f>
        <v>-0.0375782881002088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388</v>
      </c>
      <c r="D7" s="59">
        <f t="shared" si="0"/>
        <v>0.12317460317460317</v>
      </c>
      <c r="E7" s="10">
        <v>329</v>
      </c>
      <c r="F7" s="62">
        <f t="shared" si="1"/>
        <v>0.09906654622101776</v>
      </c>
      <c r="G7" s="16">
        <f t="shared" si="2"/>
        <v>0.1793313069908815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347</v>
      </c>
      <c r="D8" s="59">
        <f t="shared" si="0"/>
        <v>0.11015873015873016</v>
      </c>
      <c r="E8" s="11">
        <v>373</v>
      </c>
      <c r="F8" s="62">
        <f t="shared" si="1"/>
        <v>0.11231556760012044</v>
      </c>
      <c r="G8" s="16">
        <f t="shared" si="2"/>
        <v>-0.06970509383378021</v>
      </c>
      <c r="I8" s="65"/>
      <c r="J8" s="65"/>
      <c r="K8" s="64"/>
    </row>
    <row r="9" spans="1:11" ht="15">
      <c r="A9" s="29">
        <v>4</v>
      </c>
      <c r="B9" s="40" t="s">
        <v>36</v>
      </c>
      <c r="C9" s="8">
        <v>243</v>
      </c>
      <c r="D9" s="59">
        <f t="shared" si="0"/>
        <v>0.07714285714285714</v>
      </c>
      <c r="E9" s="10">
        <v>234</v>
      </c>
      <c r="F9" s="62">
        <f t="shared" si="1"/>
        <v>0.07046070460704607</v>
      </c>
      <c r="G9" s="16">
        <f t="shared" si="2"/>
        <v>0.03846153846153855</v>
      </c>
      <c r="I9" s="65"/>
      <c r="J9" s="65"/>
      <c r="K9" s="64"/>
    </row>
    <row r="10" spans="1:11" ht="15">
      <c r="A10" s="29">
        <v>5</v>
      </c>
      <c r="B10" s="40" t="s">
        <v>51</v>
      </c>
      <c r="C10" s="8">
        <v>157</v>
      </c>
      <c r="D10" s="59">
        <f>C10/$C$14</f>
        <v>0.04984126984126984</v>
      </c>
      <c r="E10" s="10">
        <v>205</v>
      </c>
      <c r="F10" s="62">
        <f>E10/$E$14</f>
        <v>0.06172839506172839</v>
      </c>
      <c r="G10" s="16">
        <f>C10/E10-1</f>
        <v>-0.23414634146341462</v>
      </c>
      <c r="I10" s="65"/>
      <c r="J10" s="65"/>
      <c r="K10" s="64"/>
    </row>
    <row r="11" spans="1:11" ht="15">
      <c r="A11" s="66">
        <v>6</v>
      </c>
      <c r="B11" s="40" t="s">
        <v>38</v>
      </c>
      <c r="C11" s="8">
        <v>144</v>
      </c>
      <c r="D11" s="59">
        <f t="shared" si="0"/>
        <v>0.045714285714285714</v>
      </c>
      <c r="E11" s="10">
        <v>152</v>
      </c>
      <c r="F11" s="62">
        <f t="shared" si="1"/>
        <v>0.045769346582354715</v>
      </c>
      <c r="G11" s="16">
        <f t="shared" si="2"/>
        <v>-0.052631578947368474</v>
      </c>
      <c r="I11" s="65"/>
      <c r="J11" s="65"/>
      <c r="K11" s="64"/>
    </row>
    <row r="12" spans="1:11" ht="15">
      <c r="A12" s="29">
        <v>7</v>
      </c>
      <c r="B12" s="40" t="s">
        <v>42</v>
      </c>
      <c r="C12" s="8">
        <v>141</v>
      </c>
      <c r="D12" s="59">
        <f t="shared" si="0"/>
        <v>0.04476190476190476</v>
      </c>
      <c r="E12" s="11">
        <v>183</v>
      </c>
      <c r="F12" s="62">
        <f t="shared" si="1"/>
        <v>0.05510388437217705</v>
      </c>
      <c r="G12" s="16">
        <f t="shared" si="2"/>
        <v>-0.2295081967213115</v>
      </c>
      <c r="I12" s="65"/>
      <c r="J12" s="65"/>
      <c r="K12" s="64"/>
    </row>
    <row r="13" spans="1:11" ht="15">
      <c r="A13" s="26"/>
      <c r="B13" s="9" t="s">
        <v>3</v>
      </c>
      <c r="C13" s="8">
        <f>C14-SUM(C6:C12)</f>
        <v>808</v>
      </c>
      <c r="D13" s="59">
        <f t="shared" si="0"/>
        <v>0.2565079365079365</v>
      </c>
      <c r="E13" s="8">
        <f>E14-SUM(E6:E12)</f>
        <v>887</v>
      </c>
      <c r="F13" s="62">
        <f t="shared" si="1"/>
        <v>0.26708822643781993</v>
      </c>
      <c r="G13" s="17">
        <f>C13/E13-1</f>
        <v>-0.08906426155580605</v>
      </c>
      <c r="I13" s="65"/>
      <c r="J13" s="65"/>
      <c r="K13" s="64"/>
    </row>
    <row r="14" spans="1:11" ht="15">
      <c r="A14" s="12"/>
      <c r="B14" s="19" t="s">
        <v>6</v>
      </c>
      <c r="C14" s="20">
        <v>3150</v>
      </c>
      <c r="D14" s="23">
        <v>1</v>
      </c>
      <c r="E14" s="21">
        <v>3321</v>
      </c>
      <c r="F14" s="23">
        <v>1</v>
      </c>
      <c r="G14" s="54">
        <f>C14/E14-1</f>
        <v>-0.051490514905149</v>
      </c>
      <c r="I14" s="65"/>
      <c r="J14" s="65"/>
      <c r="K14" s="64"/>
    </row>
    <row r="15" spans="1:9" ht="15">
      <c r="A15" s="33" t="s">
        <v>37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0">
      <selection activeCell="H31" sqref="H3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35</v>
      </c>
      <c r="E6" s="59">
        <f>+D6/$D$8</f>
        <v>0.04964539007092199</v>
      </c>
      <c r="F6" s="7">
        <v>36</v>
      </c>
      <c r="G6" s="59">
        <f>+F6/$F$8</f>
        <v>0.049930651872399444</v>
      </c>
      <c r="H6" s="15">
        <f>D6/F6-1</f>
        <v>-0.02777777777777779</v>
      </c>
    </row>
    <row r="7" spans="1:8" ht="15">
      <c r="A7" s="29"/>
      <c r="B7" s="6" t="s">
        <v>14</v>
      </c>
      <c r="C7" s="93"/>
      <c r="D7" s="7">
        <v>670</v>
      </c>
      <c r="E7" s="59">
        <f>+D7/$D$8</f>
        <v>0.950354609929078</v>
      </c>
      <c r="F7" s="7">
        <v>685</v>
      </c>
      <c r="G7" s="59">
        <f>+F7/$F$8</f>
        <v>0.9500693481276006</v>
      </c>
      <c r="H7" s="16">
        <f aca="true" t="shared" si="0" ref="H7:H17">D7/F7-1</f>
        <v>-0.021897810218978075</v>
      </c>
    </row>
    <row r="8" spans="1:8" ht="15">
      <c r="A8" s="75" t="s">
        <v>12</v>
      </c>
      <c r="B8" s="77" t="s">
        <v>6</v>
      </c>
      <c r="C8" s="78"/>
      <c r="D8" s="81">
        <f>SUM(D6:D7)</f>
        <v>705</v>
      </c>
      <c r="E8" s="31">
        <f>SUM(E6:E7)</f>
        <v>1</v>
      </c>
      <c r="F8" s="83">
        <f>SUM(F6:F7)</f>
        <v>721</v>
      </c>
      <c r="G8" s="31">
        <f>SUM(G6:G7)</f>
        <v>1</v>
      </c>
      <c r="H8" s="85">
        <f>D8/F8-1</f>
        <v>-0.02219140083217752</v>
      </c>
    </row>
    <row r="9" spans="1:8" ht="15">
      <c r="A9" s="76"/>
      <c r="B9" s="79"/>
      <c r="C9" s="80"/>
      <c r="D9" s="82"/>
      <c r="E9" s="60">
        <f>+D8/D17</f>
        <v>0.22380952380952382</v>
      </c>
      <c r="F9" s="84"/>
      <c r="G9" s="60">
        <f>+F8/F17</f>
        <v>0.21710328214393254</v>
      </c>
      <c r="H9" s="86"/>
    </row>
    <row r="10" spans="1:8" ht="15">
      <c r="A10" s="29"/>
      <c r="B10" s="24" t="s">
        <v>14</v>
      </c>
      <c r="C10" s="5" t="s">
        <v>18</v>
      </c>
      <c r="D10" s="8">
        <v>361</v>
      </c>
      <c r="E10" s="59">
        <f>D10/$D$15</f>
        <v>0.1476482617586912</v>
      </c>
      <c r="F10" s="10">
        <v>382</v>
      </c>
      <c r="G10" s="59">
        <f>F10/$F$15</f>
        <v>0.14692307692307693</v>
      </c>
      <c r="H10" s="16">
        <f t="shared" si="0"/>
        <v>-0.054973821989528826</v>
      </c>
    </row>
    <row r="11" spans="1:8" ht="15">
      <c r="A11" s="29"/>
      <c r="B11" s="24"/>
      <c r="C11" s="6" t="s">
        <v>19</v>
      </c>
      <c r="D11" s="8">
        <v>935</v>
      </c>
      <c r="E11" s="59">
        <f>D11/$D$15</f>
        <v>0.3824130879345603</v>
      </c>
      <c r="F11" s="11">
        <v>1055</v>
      </c>
      <c r="G11" s="59">
        <f>F11/$F$15</f>
        <v>0.40576923076923077</v>
      </c>
      <c r="H11" s="16">
        <f t="shared" si="0"/>
        <v>-0.11374407582938384</v>
      </c>
    </row>
    <row r="12" spans="1:8" ht="15">
      <c r="A12" s="29"/>
      <c r="B12" s="24"/>
      <c r="C12" s="6" t="s">
        <v>20</v>
      </c>
      <c r="D12" s="8">
        <v>5</v>
      </c>
      <c r="E12" s="59">
        <f>D12/$D$15</f>
        <v>0.002044989775051125</v>
      </c>
      <c r="F12" s="10">
        <v>10</v>
      </c>
      <c r="G12" s="59">
        <f>F12/$F$15</f>
        <v>0.0038461538461538464</v>
      </c>
      <c r="H12" s="16">
        <f>IF(F12=0," ",D12/F12-1)</f>
        <v>-0.5</v>
      </c>
    </row>
    <row r="13" spans="1:8" ht="15">
      <c r="A13" s="29"/>
      <c r="B13" s="24"/>
      <c r="C13" s="6" t="s">
        <v>21</v>
      </c>
      <c r="D13" s="8">
        <v>963</v>
      </c>
      <c r="E13" s="59">
        <f>D13/$D$15</f>
        <v>0.39386503067484663</v>
      </c>
      <c r="F13" s="10">
        <v>955</v>
      </c>
      <c r="G13" s="59">
        <f>F13/$F$15</f>
        <v>0.36730769230769234</v>
      </c>
      <c r="H13" s="16">
        <f t="shared" si="0"/>
        <v>0.008376963350785305</v>
      </c>
    </row>
    <row r="14" spans="1:8" ht="15">
      <c r="A14" s="32"/>
      <c r="B14" s="24"/>
      <c r="C14" s="9" t="s">
        <v>22</v>
      </c>
      <c r="D14" s="8">
        <v>181</v>
      </c>
      <c r="E14" s="59">
        <f>D14/$D$15</f>
        <v>0.07402862985685071</v>
      </c>
      <c r="F14" s="10">
        <v>198</v>
      </c>
      <c r="G14" s="59">
        <f>F14/$F$15</f>
        <v>0.07615384615384616</v>
      </c>
      <c r="H14" s="16">
        <f t="shared" si="0"/>
        <v>-0.08585858585858586</v>
      </c>
    </row>
    <row r="15" spans="1:8" ht="15">
      <c r="A15" s="93" t="s">
        <v>15</v>
      </c>
      <c r="B15" s="77" t="s">
        <v>6</v>
      </c>
      <c r="C15" s="78"/>
      <c r="D15" s="81">
        <f>SUM(D10:D14)</f>
        <v>2445</v>
      </c>
      <c r="E15" s="31">
        <f>SUM(E10:E14)</f>
        <v>0.9999999999999998</v>
      </c>
      <c r="F15" s="81">
        <f>SUM(F10:F14)</f>
        <v>2600</v>
      </c>
      <c r="G15" s="31">
        <f>SUM(G10:G14)</f>
        <v>1</v>
      </c>
      <c r="H15" s="85">
        <f>D15/F15-1</f>
        <v>-0.059615384615384626</v>
      </c>
    </row>
    <row r="16" spans="1:8" ht="15">
      <c r="A16" s="76"/>
      <c r="B16" s="79"/>
      <c r="C16" s="80"/>
      <c r="D16" s="82"/>
      <c r="E16" s="60">
        <f>+D15/D17</f>
        <v>0.7761904761904762</v>
      </c>
      <c r="F16" s="82"/>
      <c r="G16" s="60">
        <f>F15/F17</f>
        <v>0.7828967178560674</v>
      </c>
      <c r="H16" s="86"/>
    </row>
    <row r="17" spans="1:8" ht="15">
      <c r="A17" s="27"/>
      <c r="B17" s="19" t="s">
        <v>6</v>
      </c>
      <c r="C17" s="28"/>
      <c r="D17" s="21">
        <f>+D15+D8</f>
        <v>3150</v>
      </c>
      <c r="E17" s="22">
        <f>E9+E16</f>
        <v>1</v>
      </c>
      <c r="F17" s="21">
        <f>+F15+F8</f>
        <v>3321</v>
      </c>
      <c r="G17" s="22">
        <f>G9+G16</f>
        <v>1</v>
      </c>
      <c r="H17" s="18">
        <f t="shared" si="0"/>
        <v>-0.051490514905149</v>
      </c>
    </row>
    <row r="18" ht="15">
      <c r="A18" s="33" t="s">
        <v>37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2002</v>
      </c>
      <c r="B23" s="45">
        <v>321</v>
      </c>
      <c r="C23" s="63">
        <f aca="true" t="shared" si="1" ref="C23:C37">B23/$B$38</f>
        <v>0.1019047619047619</v>
      </c>
    </row>
    <row r="24" spans="1:3" ht="15">
      <c r="A24" s="45">
        <v>2005</v>
      </c>
      <c r="B24" s="45">
        <v>284</v>
      </c>
      <c r="C24" s="63">
        <f t="shared" si="1"/>
        <v>0.09015873015873016</v>
      </c>
    </row>
    <row r="25" spans="1:3" ht="15">
      <c r="A25" s="45">
        <v>2006</v>
      </c>
      <c r="B25" s="45">
        <v>274</v>
      </c>
      <c r="C25" s="63">
        <f t="shared" si="1"/>
        <v>0.08698412698412698</v>
      </c>
    </row>
    <row r="26" spans="1:3" ht="15">
      <c r="A26" s="45">
        <v>2004</v>
      </c>
      <c r="B26" s="45">
        <v>251</v>
      </c>
      <c r="C26" s="63">
        <f t="shared" si="1"/>
        <v>0.07968253968253969</v>
      </c>
    </row>
    <row r="27" spans="1:3" ht="15">
      <c r="A27" s="45">
        <v>2003</v>
      </c>
      <c r="B27" s="45">
        <v>246</v>
      </c>
      <c r="C27" s="63">
        <f t="shared" si="1"/>
        <v>0.07809523809523809</v>
      </c>
    </row>
    <row r="28" spans="1:3" ht="15">
      <c r="A28" s="45">
        <v>2001</v>
      </c>
      <c r="B28" s="45">
        <v>223</v>
      </c>
      <c r="C28" s="63">
        <f t="shared" si="1"/>
        <v>0.0707936507936508</v>
      </c>
    </row>
    <row r="29" spans="1:3" ht="15">
      <c r="A29" s="45">
        <v>2007</v>
      </c>
      <c r="B29" s="45">
        <v>220</v>
      </c>
      <c r="C29" s="63">
        <f t="shared" si="1"/>
        <v>0.06984126984126984</v>
      </c>
    </row>
    <row r="30" spans="1:3" ht="15">
      <c r="A30" s="45">
        <v>2000</v>
      </c>
      <c r="B30" s="45">
        <v>213</v>
      </c>
      <c r="C30" s="63">
        <f t="shared" si="1"/>
        <v>0.06761904761904762</v>
      </c>
    </row>
    <row r="31" spans="1:3" ht="15">
      <c r="A31" s="45">
        <v>2008</v>
      </c>
      <c r="B31" s="45">
        <v>182</v>
      </c>
      <c r="C31" s="63">
        <f t="shared" si="1"/>
        <v>0.057777777777777775</v>
      </c>
    </row>
    <row r="32" spans="1:3" ht="15">
      <c r="A32" s="45">
        <v>2009</v>
      </c>
      <c r="B32" s="45">
        <v>161</v>
      </c>
      <c r="C32" s="63">
        <f t="shared" si="1"/>
        <v>0.051111111111111114</v>
      </c>
    </row>
    <row r="33" spans="1:3" ht="15">
      <c r="A33" s="45">
        <v>2010</v>
      </c>
      <c r="B33" s="45">
        <v>114</v>
      </c>
      <c r="C33" s="63">
        <f t="shared" si="1"/>
        <v>0.03619047619047619</v>
      </c>
    </row>
    <row r="34" spans="1:3" ht="15">
      <c r="A34" s="45">
        <v>2013</v>
      </c>
      <c r="B34" s="45">
        <v>96</v>
      </c>
      <c r="C34" s="63">
        <f t="shared" si="1"/>
        <v>0.030476190476190476</v>
      </c>
    </row>
    <row r="35" spans="1:3" ht="15">
      <c r="A35" s="45">
        <v>1999</v>
      </c>
      <c r="B35" s="45">
        <v>90</v>
      </c>
      <c r="C35" s="63">
        <f t="shared" si="1"/>
        <v>0.02857142857142857</v>
      </c>
    </row>
    <row r="36" spans="1:3" ht="15">
      <c r="A36" s="45">
        <v>2011</v>
      </c>
      <c r="B36" s="45">
        <v>90</v>
      </c>
      <c r="C36" s="63">
        <f t="shared" si="1"/>
        <v>0.02857142857142857</v>
      </c>
    </row>
    <row r="37" spans="1:3" ht="15">
      <c r="A37" s="44" t="s">
        <v>26</v>
      </c>
      <c r="B37" s="44">
        <f>B38-SUM(B23:B36)</f>
        <v>385</v>
      </c>
      <c r="C37" s="63">
        <f t="shared" si="1"/>
        <v>0.12222222222222222</v>
      </c>
    </row>
    <row r="38" spans="1:4" ht="15">
      <c r="A38" s="49" t="s">
        <v>29</v>
      </c>
      <c r="B38" s="52">
        <f>D17</f>
        <v>3150</v>
      </c>
      <c r="C38" s="50">
        <f>SUM(C23:C37)</f>
        <v>1</v>
      </c>
      <c r="D38" s="55"/>
    </row>
    <row r="39" spans="1:3" ht="15">
      <c r="A39" s="95" t="s">
        <v>37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2019-01-18T09:58:49Z</dcterms:modified>
  <cp:category/>
  <cp:version/>
  <cp:contentType/>
  <cp:contentStatus/>
</cp:coreProperties>
</file>