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<sst xmlns="http://schemas.openxmlformats.org/spreadsheetml/2006/main" count="99" uniqueCount="48">
  <si>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</si>
  <si>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</si>
  <si>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</si>
  <si>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</si>
  <si>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</si>
  <si>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</si>
  <si>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</si>
  <si>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</si>
  <si>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</si>
  <si>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</si>
  <si>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</si>
  <si>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</si>
  <si>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</si>
  <si>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</si>
  <si>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</si>
  <si>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</si>
  <si>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</si>
  <si>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</si>
  <si>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</si>
  <si>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</si>
  <si>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</si>
  <si>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</si>
  <si>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</si>
  <si>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</si>
  <si>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</si>
  <si>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</si>
  <si>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</si>
  <si>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</si>
  <si>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</si>
  <si>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</si>
  <si>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</si>
  <si>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</si>
  <si>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</si>
  <si>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</si>
  <si>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</si>
  <si>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</si>
  <si>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</si>
  <si>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</si>
  <si>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</si>
  <si>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VDL BOVA</t>
  </si>
  <si>
    <t>1.2024</t>
  </si>
  <si>
    <t>Pierwsze rejestracje NOWYCH autobusów w Polsce 
styczeń 2024</t>
  </si>
  <si>
    <t>1.2023</t>
  </si>
  <si>
    <t>FORD</t>
  </si>
  <si>
    <t>Pierwsze rejestracje NOWYCH autobusów w Polsce
styczeń 2024
według segmentów*</t>
  </si>
  <si>
    <t>Pierwsze rejestracje UŻYWANYCH autobusów w Polsce, 
styczeń- 2024</t>
  </si>
  <si>
    <t>Pierwsze rejestracje UŻYWANYCH autobusów w Polsce
styczeń 2024
według segmentów</t>
  </si>
  <si>
    <t>Pierwsze rejestracje używanych autobusów, 
wg. roku produkcji; styczeń 2024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</si>
</sst>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ABABAB"/>
      </left>
      <right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N17" sqref="N17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9" t="s">
        <v>41</v>
      </c>
      <c r="B1" s="109"/>
      <c r="C1" s="109"/>
      <c r="D1" s="109"/>
      <c r="E1" s="109"/>
      <c r="F1" s="109"/>
      <c r="G1" s="109"/>
    </row>
    <row r="2" spans="1:7" ht="15">
      <c r="A2" s="109"/>
      <c r="B2" s="109"/>
      <c r="C2" s="109"/>
      <c r="D2" s="109"/>
      <c r="E2" s="109"/>
      <c r="F2" s="109"/>
      <c r="G2" s="109"/>
    </row>
    <row r="3" spans="1:7" ht="25.5" customHeight="1">
      <c r="A3" s="106" t="s">
        <v>3</v>
      </c>
      <c r="B3" s="106" t="s">
        <v>4</v>
      </c>
      <c r="C3" s="108" t="s">
        <v>40</v>
      </c>
      <c r="D3" s="108"/>
      <c r="E3" s="108" t="s">
        <v>42</v>
      </c>
      <c r="F3" s="108"/>
      <c r="G3" s="104" t="s">
        <v>8</v>
      </c>
    </row>
    <row r="4" spans="1:7" ht="42.75" customHeight="1">
      <c r="A4" s="107"/>
      <c r="B4" s="107"/>
      <c r="C4" s="39" t="s">
        <v>7</v>
      </c>
      <c r="D4" s="40" t="s">
        <v>6</v>
      </c>
      <c r="E4" s="39" t="s">
        <v>7</v>
      </c>
      <c r="F4" s="40" t="s">
        <v>6</v>
      </c>
      <c r="G4" s="105"/>
    </row>
    <row r="5" spans="1:10" ht="15">
      <c r="A5" s="60">
        <v>1</v>
      </c>
      <c r="B5" s="61" t="s">
        <v>0</v>
      </c>
      <c r="C5" s="62">
        <v>70</v>
      </c>
      <c r="D5" s="63">
        <f>C5/$C$14</f>
        <v>0.4666666666666667</v>
      </c>
      <c r="E5" s="64">
        <v>21</v>
      </c>
      <c r="F5" s="63">
        <f aca="true" t="shared" si="0" ref="F5:F13">E5/$E$14</f>
        <v>0.328125</v>
      </c>
      <c r="G5" s="65">
        <f>C5/E5-1</f>
        <v>2.3333333333333335</v>
      </c>
      <c r="H5" s="27"/>
      <c r="I5" s="22"/>
      <c r="J5" s="26"/>
    </row>
    <row r="6" spans="1:10" ht="15">
      <c r="A6" s="66">
        <v>2</v>
      </c>
      <c r="B6" s="67" t="s">
        <v>26</v>
      </c>
      <c r="C6" s="68">
        <v>18</v>
      </c>
      <c r="D6" s="69">
        <f aca="true" t="shared" si="1" ref="D6:D13">C6/$C$14</f>
        <v>0.12</v>
      </c>
      <c r="E6" s="70">
        <v>20</v>
      </c>
      <c r="F6" s="69">
        <f t="shared" si="0"/>
        <v>0.3125</v>
      </c>
      <c r="G6" s="71">
        <f aca="true" t="shared" si="2" ref="G6:G12">IF(E6=0,"",C6/E6-1)</f>
        <v>-0.09999999999999998</v>
      </c>
      <c r="H6" s="27"/>
      <c r="I6" s="22"/>
      <c r="J6" s="26"/>
    </row>
    <row r="7" spans="1:8" ht="15">
      <c r="A7" s="60">
        <v>3</v>
      </c>
      <c r="B7" s="61" t="s">
        <v>30</v>
      </c>
      <c r="C7" s="60">
        <v>14</v>
      </c>
      <c r="D7" s="63">
        <f t="shared" si="1"/>
        <v>0.09333333333333334</v>
      </c>
      <c r="E7" s="72">
        <v>11</v>
      </c>
      <c r="F7" s="63">
        <f t="shared" si="0"/>
        <v>0.171875</v>
      </c>
      <c r="G7" s="65">
        <f t="shared" si="2"/>
        <v>0.2727272727272727</v>
      </c>
      <c r="H7" s="27"/>
    </row>
    <row r="8" spans="1:8" ht="15">
      <c r="A8" s="66">
        <v>4</v>
      </c>
      <c r="B8" s="67" t="s">
        <v>31</v>
      </c>
      <c r="C8" s="66">
        <v>13</v>
      </c>
      <c r="D8" s="69">
        <f t="shared" si="1"/>
        <v>0.08666666666666667</v>
      </c>
      <c r="E8" s="70">
        <v>6</v>
      </c>
      <c r="F8" s="69">
        <f t="shared" si="0"/>
        <v>0.09375</v>
      </c>
      <c r="G8" s="71">
        <f t="shared" si="2"/>
        <v>1.1666666666666665</v>
      </c>
      <c r="H8" s="27"/>
    </row>
    <row r="9" spans="1:8" ht="14.25" customHeight="1">
      <c r="A9" s="60">
        <v>5</v>
      </c>
      <c r="B9" s="73" t="s">
        <v>43</v>
      </c>
      <c r="C9" s="60">
        <v>8</v>
      </c>
      <c r="D9" s="63">
        <f t="shared" si="1"/>
        <v>0.05333333333333334</v>
      </c>
      <c r="E9" s="64"/>
      <c r="F9" s="63">
        <f t="shared" si="0"/>
        <v>0</v>
      </c>
      <c r="G9" s="65">
        <f t="shared" si="2"/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27</v>
      </c>
      <c r="D13" s="53">
        <f t="shared" si="1"/>
        <v>0.18</v>
      </c>
      <c r="E13" s="51">
        <f>E14-SUM(E5:E12)</f>
        <v>6</v>
      </c>
      <c r="F13" s="53">
        <f t="shared" si="0"/>
        <v>0.09375</v>
      </c>
      <c r="G13" s="54">
        <f>C13/E13-1</f>
        <v>3.5</v>
      </c>
      <c r="H13" s="27"/>
    </row>
    <row r="14" spans="1:8" ht="15">
      <c r="A14" s="41"/>
      <c r="B14" s="42" t="s">
        <v>29</v>
      </c>
      <c r="C14" s="43">
        <v>150</v>
      </c>
      <c r="D14" s="44">
        <v>1</v>
      </c>
      <c r="E14" s="43">
        <v>64</v>
      </c>
      <c r="F14" s="44">
        <v>1</v>
      </c>
      <c r="G14" s="45">
        <f>C14/E14-1</f>
        <v>1.34375</v>
      </c>
      <c r="H14" s="27"/>
    </row>
    <row r="15" ht="15">
      <c r="A15" s="17" t="s">
        <v>21</v>
      </c>
    </row>
    <row r="16" ht="15">
      <c r="A16" s="17" t="s">
        <v>38</v>
      </c>
    </row>
    <row r="17" ht="1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D3" sqref="D3:G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10" t="s">
        <v>44</v>
      </c>
      <c r="B2" s="110"/>
      <c r="C2" s="110"/>
      <c r="D2" s="110"/>
      <c r="E2" s="110"/>
      <c r="F2" s="110"/>
      <c r="G2" s="110"/>
      <c r="H2" s="110"/>
    </row>
    <row r="3" spans="1:8" ht="37.5" customHeight="1">
      <c r="A3" s="125" t="s">
        <v>9</v>
      </c>
      <c r="B3" s="126"/>
      <c r="C3" s="126" t="s">
        <v>14</v>
      </c>
      <c r="D3" s="108" t="s">
        <v>40</v>
      </c>
      <c r="E3" s="108"/>
      <c r="F3" s="108" t="s">
        <v>42</v>
      </c>
      <c r="G3" s="108"/>
      <c r="H3" s="123" t="s">
        <v>8</v>
      </c>
    </row>
    <row r="4" spans="1:8" ht="33" customHeight="1">
      <c r="A4" s="127"/>
      <c r="B4" s="128"/>
      <c r="C4" s="128"/>
      <c r="D4" s="101" t="s">
        <v>7</v>
      </c>
      <c r="E4" s="102" t="s">
        <v>6</v>
      </c>
      <c r="F4" s="101" t="s">
        <v>7</v>
      </c>
      <c r="G4" s="102" t="s">
        <v>6</v>
      </c>
      <c r="H4" s="124"/>
    </row>
    <row r="5" spans="1:8" ht="15">
      <c r="A5" s="12"/>
      <c r="B5" s="3" t="s">
        <v>11</v>
      </c>
      <c r="C5" s="134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5">
      <c r="A6" s="15"/>
      <c r="B6" s="3" t="s">
        <v>12</v>
      </c>
      <c r="C6" s="134"/>
      <c r="D6" s="142">
        <v>78</v>
      </c>
      <c r="E6" s="24">
        <f>+D6/$D$7</f>
        <v>1</v>
      </c>
      <c r="F6" s="7">
        <v>22</v>
      </c>
      <c r="G6" s="24">
        <f>+F6/$F$7</f>
        <v>1</v>
      </c>
      <c r="H6" s="9">
        <f>D6/F6-1</f>
        <v>2.5454545454545454</v>
      </c>
      <c r="I6" s="21"/>
    </row>
    <row r="7" spans="1:9" ht="15">
      <c r="A7" s="111" t="s">
        <v>10</v>
      </c>
      <c r="B7" s="113" t="s">
        <v>5</v>
      </c>
      <c r="C7" s="114"/>
      <c r="D7" s="117">
        <f>SUM(D5:D6)</f>
        <v>78</v>
      </c>
      <c r="E7" s="38">
        <f>SUM(E5:E6)</f>
        <v>1</v>
      </c>
      <c r="F7" s="119">
        <f>SUM(F5:F6)</f>
        <v>22</v>
      </c>
      <c r="G7" s="38">
        <f>SUM(G5:G6)</f>
        <v>1</v>
      </c>
      <c r="H7" s="121">
        <f>D7/F7-1</f>
        <v>2.5454545454545454</v>
      </c>
      <c r="I7" s="23"/>
    </row>
    <row r="8" spans="1:9" ht="15">
      <c r="A8" s="112"/>
      <c r="B8" s="115"/>
      <c r="C8" s="116"/>
      <c r="D8" s="118"/>
      <c r="E8" s="29">
        <f>+D7/D16</f>
        <v>0.52</v>
      </c>
      <c r="F8" s="120"/>
      <c r="G8" s="29">
        <f>+F7/F16</f>
        <v>0.34375</v>
      </c>
      <c r="H8" s="122"/>
      <c r="I8" s="23"/>
    </row>
    <row r="9" spans="1:9" ht="15">
      <c r="A9" s="15"/>
      <c r="B9" s="3" t="s">
        <v>12</v>
      </c>
      <c r="C9" s="10" t="s">
        <v>16</v>
      </c>
      <c r="D9" s="5">
        <v>41</v>
      </c>
      <c r="E9" s="24">
        <f>D9/$D$14</f>
        <v>0.5694444444444444</v>
      </c>
      <c r="F9" s="7">
        <v>34</v>
      </c>
      <c r="G9" s="24">
        <f>F9/$F$14</f>
        <v>0.8095238095238095</v>
      </c>
      <c r="H9" s="9">
        <f>D9/F9-1</f>
        <v>0.2058823529411764</v>
      </c>
      <c r="I9" s="23"/>
    </row>
    <row r="10" spans="1:9" ht="15">
      <c r="A10" s="15"/>
      <c r="B10" s="3"/>
      <c r="C10" s="76" t="s">
        <v>17</v>
      </c>
      <c r="D10" s="77">
        <v>11</v>
      </c>
      <c r="E10" s="78">
        <f>D10/$D$14</f>
        <v>0.1527777777777778</v>
      </c>
      <c r="F10" s="79">
        <v>1</v>
      </c>
      <c r="G10" s="78">
        <f>F10/$F$14</f>
        <v>0.023809523809523808</v>
      </c>
      <c r="H10" s="80">
        <f>IF(F10=0,"",D10/F10-1)</f>
        <v>10</v>
      </c>
      <c r="I10" s="23"/>
    </row>
    <row r="11" spans="1:9" ht="15">
      <c r="A11" s="15"/>
      <c r="B11" s="3"/>
      <c r="C11" s="10" t="s">
        <v>18</v>
      </c>
      <c r="D11" s="5"/>
      <c r="E11" s="24">
        <f>IF(D11=0,"",D11/$D$14)</f>
      </c>
      <c r="F11" s="7">
        <v>2</v>
      </c>
      <c r="G11" s="24">
        <f>IF(F11=0,"",F11/$F$14)</f>
        <v>0.047619047619047616</v>
      </c>
      <c r="H11" s="9">
        <f>IF(F11=0,"",D11/F11-1)</f>
        <v>-1</v>
      </c>
      <c r="I11" s="23"/>
    </row>
    <row r="12" spans="1:9" ht="15">
      <c r="A12" s="15"/>
      <c r="B12" s="3"/>
      <c r="C12" s="76" t="s">
        <v>19</v>
      </c>
      <c r="D12" s="77">
        <v>20</v>
      </c>
      <c r="E12" s="78">
        <f>D12/$D$14</f>
        <v>0.2777777777777778</v>
      </c>
      <c r="F12" s="81">
        <v>2</v>
      </c>
      <c r="G12" s="78">
        <f>F12/$F$14</f>
        <v>0.047619047619047616</v>
      </c>
      <c r="H12" s="80">
        <f>D12/F12-1</f>
        <v>9</v>
      </c>
      <c r="I12" s="23"/>
    </row>
    <row r="13" spans="1:9" ht="15">
      <c r="A13" s="16"/>
      <c r="B13" s="10"/>
      <c r="C13" s="10" t="s">
        <v>20</v>
      </c>
      <c r="D13" s="5"/>
      <c r="E13" s="24">
        <f>IF(D13=0,"",D13/$D$14)</f>
      </c>
      <c r="F13" s="7">
        <v>3</v>
      </c>
      <c r="G13" s="24">
        <f>IF(F13=0,"",F13/$F$14)</f>
        <v>0.07142857142857142</v>
      </c>
      <c r="H13" s="9">
        <f>IF(F13=0,"",D13/F13-1)</f>
        <v>-1</v>
      </c>
      <c r="I13" s="23"/>
    </row>
    <row r="14" spans="1:9" ht="15">
      <c r="A14" s="129" t="s">
        <v>13</v>
      </c>
      <c r="B14" s="113" t="s">
        <v>5</v>
      </c>
      <c r="C14" s="114"/>
      <c r="D14" s="117">
        <f>SUM(D9:D13)</f>
        <v>72</v>
      </c>
      <c r="E14" s="38">
        <f>SUM(E9:E13)</f>
        <v>1</v>
      </c>
      <c r="F14" s="117">
        <f>SUM(F9:F13)</f>
        <v>42</v>
      </c>
      <c r="G14" s="38">
        <f>SUM(G9:G13)</f>
        <v>1</v>
      </c>
      <c r="H14" s="121">
        <f>D14/F14-1</f>
        <v>0.7142857142857142</v>
      </c>
      <c r="I14" s="23"/>
    </row>
    <row r="15" spans="1:9" ht="15">
      <c r="A15" s="129"/>
      <c r="B15" s="130"/>
      <c r="C15" s="131"/>
      <c r="D15" s="132"/>
      <c r="E15" s="38">
        <f>+D14/D16</f>
        <v>0.48</v>
      </c>
      <c r="F15" s="132"/>
      <c r="G15" s="38">
        <f>F14/F16</f>
        <v>0.65625</v>
      </c>
      <c r="H15" s="133"/>
      <c r="I15" s="23"/>
    </row>
    <row r="16" spans="1:9" ht="15">
      <c r="A16" s="91"/>
      <c r="B16" s="93" t="s">
        <v>27</v>
      </c>
      <c r="C16" s="92"/>
      <c r="D16" s="94">
        <f>D7+D14</f>
        <v>150</v>
      </c>
      <c r="E16" s="95">
        <v>1</v>
      </c>
      <c r="F16" s="94">
        <f>F7+F14</f>
        <v>64</v>
      </c>
      <c r="G16" s="95">
        <v>1</v>
      </c>
      <c r="H16" s="96">
        <f>D16/F16-1</f>
        <v>1.34375</v>
      </c>
      <c r="I16" s="23"/>
    </row>
    <row r="17" ht="15">
      <c r="A17" s="14" t="s">
        <v>32</v>
      </c>
    </row>
    <row r="18" ht="15">
      <c r="A18" s="14" t="s">
        <v>28</v>
      </c>
    </row>
    <row r="19" ht="15">
      <c r="H19" s="19"/>
    </row>
    <row r="21" ht="15">
      <c r="B21" t="s">
        <v>33</v>
      </c>
    </row>
  </sheetData>
  <sheetProtection/>
  <mergeCells count="17">
    <mergeCell ref="C3:C4"/>
    <mergeCell ref="A14:A15"/>
    <mergeCell ref="B14:C15"/>
    <mergeCell ref="D14:D15"/>
    <mergeCell ref="F14:F15"/>
    <mergeCell ref="H14:H15"/>
    <mergeCell ref="C5:C6"/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E5" sqref="E5:E10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109" t="s">
        <v>45</v>
      </c>
      <c r="B1" s="109"/>
      <c r="C1" s="109"/>
      <c r="D1" s="109"/>
      <c r="E1" s="109"/>
      <c r="F1" s="109"/>
      <c r="G1" s="109"/>
    </row>
    <row r="2" spans="1:7" ht="15">
      <c r="A2" s="109"/>
      <c r="B2" s="109"/>
      <c r="C2" s="109"/>
      <c r="D2" s="109"/>
      <c r="E2" s="109"/>
      <c r="F2" s="109"/>
      <c r="G2" s="109"/>
    </row>
    <row r="3" spans="1:7" ht="25.5" customHeight="1">
      <c r="A3" s="135" t="s">
        <v>3</v>
      </c>
      <c r="B3" s="135" t="s">
        <v>4</v>
      </c>
      <c r="C3" s="108" t="s">
        <v>40</v>
      </c>
      <c r="D3" s="108"/>
      <c r="E3" s="108" t="s">
        <v>42</v>
      </c>
      <c r="F3" s="108"/>
      <c r="G3" s="137" t="s">
        <v>8</v>
      </c>
    </row>
    <row r="4" spans="1:7" ht="42.75" customHeight="1">
      <c r="A4" s="136"/>
      <c r="B4" s="136"/>
      <c r="C4" s="82" t="s">
        <v>7</v>
      </c>
      <c r="D4" s="83" t="s">
        <v>6</v>
      </c>
      <c r="E4" s="82" t="s">
        <v>7</v>
      </c>
      <c r="F4" s="83" t="s">
        <v>6</v>
      </c>
      <c r="G4" s="138"/>
    </row>
    <row r="5" spans="1:11" ht="15">
      <c r="A5" s="60">
        <v>1</v>
      </c>
      <c r="B5" s="61" t="s">
        <v>31</v>
      </c>
      <c r="C5" s="62">
        <v>114</v>
      </c>
      <c r="D5" s="63">
        <f aca="true" t="shared" si="0" ref="D5:D11">C5/$C$12</f>
        <v>0.2893401015228426</v>
      </c>
      <c r="E5" s="64">
        <v>99</v>
      </c>
      <c r="F5" s="63">
        <f>E5/$E$12</f>
        <v>0.32459016393442625</v>
      </c>
      <c r="G5" s="65">
        <f aca="true" t="shared" si="1" ref="G5:G10">C5/E5-1</f>
        <v>0.1515151515151516</v>
      </c>
      <c r="I5" s="27"/>
      <c r="J5" s="27"/>
      <c r="K5" s="26"/>
    </row>
    <row r="6" spans="1:10" ht="15">
      <c r="A6" s="66">
        <v>2</v>
      </c>
      <c r="B6" s="67" t="s">
        <v>0</v>
      </c>
      <c r="C6" s="68">
        <v>92</v>
      </c>
      <c r="D6" s="69">
        <f t="shared" si="0"/>
        <v>0.233502538071066</v>
      </c>
      <c r="E6" s="70">
        <v>73</v>
      </c>
      <c r="F6" s="89">
        <f aca="true" t="shared" si="2" ref="F6:F11">E6/$E$12</f>
        <v>0.23934426229508196</v>
      </c>
      <c r="G6" s="71">
        <f t="shared" si="1"/>
        <v>0.26027397260273966</v>
      </c>
      <c r="I6" s="27"/>
      <c r="J6" s="27"/>
    </row>
    <row r="7" spans="1:10" ht="15">
      <c r="A7" s="60">
        <v>3</v>
      </c>
      <c r="B7" s="61" t="s">
        <v>1</v>
      </c>
      <c r="C7" s="60">
        <v>26</v>
      </c>
      <c r="D7" s="63">
        <f t="shared" si="0"/>
        <v>0.06598984771573604</v>
      </c>
      <c r="E7" s="72">
        <v>24</v>
      </c>
      <c r="F7" s="90">
        <f t="shared" si="2"/>
        <v>0.07868852459016394</v>
      </c>
      <c r="G7" s="65">
        <f t="shared" si="1"/>
        <v>0.08333333333333326</v>
      </c>
      <c r="I7" s="27"/>
      <c r="J7" s="27"/>
    </row>
    <row r="8" spans="1:10" ht="15">
      <c r="A8" s="66">
        <v>4</v>
      </c>
      <c r="B8" s="67" t="s">
        <v>35</v>
      </c>
      <c r="C8" s="66">
        <v>24</v>
      </c>
      <c r="D8" s="69">
        <f t="shared" si="0"/>
        <v>0.06091370558375635</v>
      </c>
      <c r="E8" s="70">
        <v>25</v>
      </c>
      <c r="F8" s="89">
        <f t="shared" si="2"/>
        <v>0.08196721311475409</v>
      </c>
      <c r="G8" s="71">
        <f>C8/E8-1</f>
        <v>-0.040000000000000036</v>
      </c>
      <c r="I8" s="27"/>
      <c r="J8" s="27"/>
    </row>
    <row r="9" spans="1:10" ht="15">
      <c r="A9" s="60">
        <v>5</v>
      </c>
      <c r="B9" s="73" t="s">
        <v>30</v>
      </c>
      <c r="C9" s="60">
        <v>21</v>
      </c>
      <c r="D9" s="63">
        <f t="shared" si="0"/>
        <v>0.0532994923857868</v>
      </c>
      <c r="E9" s="64">
        <v>16</v>
      </c>
      <c r="F9" s="90">
        <f t="shared" si="2"/>
        <v>0.05245901639344262</v>
      </c>
      <c r="G9" s="65">
        <f t="shared" si="1"/>
        <v>0.3125</v>
      </c>
      <c r="I9" s="27"/>
      <c r="J9" s="27"/>
    </row>
    <row r="10" spans="1:11" ht="15">
      <c r="A10" s="66">
        <v>6</v>
      </c>
      <c r="B10" s="67" t="s">
        <v>39</v>
      </c>
      <c r="C10" s="66">
        <v>18</v>
      </c>
      <c r="D10" s="69">
        <f t="shared" si="0"/>
        <v>0.04568527918781726</v>
      </c>
      <c r="E10" s="70">
        <v>9</v>
      </c>
      <c r="F10" s="89">
        <f t="shared" si="2"/>
        <v>0.029508196721311476</v>
      </c>
      <c r="G10" s="71">
        <f t="shared" si="1"/>
        <v>1</v>
      </c>
      <c r="I10" s="27"/>
      <c r="J10" s="27"/>
      <c r="K10" s="26"/>
    </row>
    <row r="11" spans="1:11" ht="15">
      <c r="A11" s="84"/>
      <c r="B11" s="85" t="s">
        <v>2</v>
      </c>
      <c r="C11" s="84">
        <f>C12-SUM(C5:C10)</f>
        <v>99</v>
      </c>
      <c r="D11" s="86">
        <f t="shared" si="0"/>
        <v>0.2512690355329949</v>
      </c>
      <c r="E11" s="84">
        <f>E12-SUM(E5:E10)</f>
        <v>59</v>
      </c>
      <c r="F11" s="87">
        <f t="shared" si="2"/>
        <v>0.19344262295081968</v>
      </c>
      <c r="G11" s="88">
        <f>C11/E11-1</f>
        <v>0.6779661016949152</v>
      </c>
      <c r="I11" s="27"/>
      <c r="J11" s="27"/>
      <c r="K11" s="26"/>
    </row>
    <row r="12" spans="1:11" ht="15">
      <c r="A12" s="41"/>
      <c r="B12" s="42" t="s">
        <v>5</v>
      </c>
      <c r="C12" s="43">
        <v>394</v>
      </c>
      <c r="D12" s="44">
        <v>1</v>
      </c>
      <c r="E12" s="43">
        <v>305</v>
      </c>
      <c r="F12" s="44">
        <v>1</v>
      </c>
      <c r="G12" s="45">
        <f>C12/E12-1</f>
        <v>0.2918032786885245</v>
      </c>
      <c r="I12" s="27"/>
      <c r="J12" s="27"/>
      <c r="K12" s="26"/>
    </row>
    <row r="13" spans="1:9" ht="15">
      <c r="A13" s="14" t="s">
        <v>32</v>
      </c>
      <c r="I13" s="22"/>
    </row>
    <row r="14" ht="1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">
      <selection activeCell="J36" sqref="J36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10" t="s">
        <v>46</v>
      </c>
      <c r="B2" s="110"/>
      <c r="C2" s="110"/>
      <c r="D2" s="110"/>
      <c r="E2" s="110"/>
      <c r="F2" s="110"/>
      <c r="G2" s="110"/>
      <c r="H2" s="110"/>
    </row>
    <row r="3" spans="1:8" ht="37.5" customHeight="1">
      <c r="A3" s="135" t="s">
        <v>9</v>
      </c>
      <c r="B3" s="135"/>
      <c r="C3" s="135" t="s">
        <v>14</v>
      </c>
      <c r="D3" s="108" t="s">
        <v>40</v>
      </c>
      <c r="E3" s="108"/>
      <c r="F3" s="108" t="s">
        <v>42</v>
      </c>
      <c r="G3" s="108"/>
      <c r="H3" s="137" t="s">
        <v>8</v>
      </c>
    </row>
    <row r="4" spans="1:8" ht="33" customHeight="1">
      <c r="A4" s="135"/>
      <c r="B4" s="135"/>
      <c r="C4" s="135"/>
      <c r="D4" s="74" t="s">
        <v>7</v>
      </c>
      <c r="E4" s="75" t="s">
        <v>6</v>
      </c>
      <c r="F4" s="74" t="s">
        <v>7</v>
      </c>
      <c r="G4" s="75" t="s">
        <v>6</v>
      </c>
      <c r="H4" s="137"/>
    </row>
    <row r="5" spans="1:8" ht="15">
      <c r="A5" s="12"/>
      <c r="B5" s="3" t="s">
        <v>11</v>
      </c>
      <c r="C5" s="134" t="s">
        <v>15</v>
      </c>
      <c r="D5" s="4">
        <v>1</v>
      </c>
      <c r="E5" s="24">
        <f>+D5/$D$7</f>
        <v>0.009523809523809525</v>
      </c>
      <c r="F5" s="4">
        <v>3</v>
      </c>
      <c r="G5" s="24">
        <f>+F5/$F$7</f>
        <v>0.04918032786885246</v>
      </c>
      <c r="H5" s="9">
        <f>IF(F5=0," ",D5/F5-1)</f>
        <v>-0.6666666666666667</v>
      </c>
    </row>
    <row r="6" spans="1:8" ht="15">
      <c r="A6" s="11"/>
      <c r="B6" s="3" t="s">
        <v>12</v>
      </c>
      <c r="C6" s="134"/>
      <c r="D6" s="4">
        <v>104</v>
      </c>
      <c r="E6" s="24">
        <f>+D6/$D$7</f>
        <v>0.9904761904761905</v>
      </c>
      <c r="F6" s="4">
        <v>58</v>
      </c>
      <c r="G6" s="24">
        <f>+F6/$F$7</f>
        <v>0.9508196721311475</v>
      </c>
      <c r="H6" s="9">
        <f>D6/F6-1</f>
        <v>0.7931034482758621</v>
      </c>
    </row>
    <row r="7" spans="1:8" ht="15">
      <c r="A7" s="111" t="s">
        <v>10</v>
      </c>
      <c r="B7" s="113" t="s">
        <v>5</v>
      </c>
      <c r="C7" s="114"/>
      <c r="D7" s="117">
        <f>SUM(D5:D6)</f>
        <v>105</v>
      </c>
      <c r="E7" s="28">
        <f>SUM(E5:E6)</f>
        <v>1</v>
      </c>
      <c r="F7" s="119">
        <f>SUM(F5:F6)</f>
        <v>61</v>
      </c>
      <c r="G7" s="28">
        <f>SUM(G5:G6)</f>
        <v>1</v>
      </c>
      <c r="H7" s="121">
        <f>D7/F7-1</f>
        <v>0.721311475409836</v>
      </c>
    </row>
    <row r="8" spans="1:8" ht="15">
      <c r="A8" s="112"/>
      <c r="B8" s="115"/>
      <c r="C8" s="116"/>
      <c r="D8" s="118"/>
      <c r="E8" s="29">
        <f>+D7/D16</f>
        <v>0.26649746192893403</v>
      </c>
      <c r="F8" s="120"/>
      <c r="G8" s="29">
        <f>+F7/F16</f>
        <v>0.2</v>
      </c>
      <c r="H8" s="122"/>
    </row>
    <row r="9" spans="1:8" ht="15">
      <c r="A9" s="11"/>
      <c r="B9" s="10" t="s">
        <v>12</v>
      </c>
      <c r="C9" s="2" t="s">
        <v>16</v>
      </c>
      <c r="D9" s="5">
        <v>46</v>
      </c>
      <c r="E9" s="24">
        <f>D9/$D$14</f>
        <v>0.15916955017301038</v>
      </c>
      <c r="F9" s="7">
        <v>21</v>
      </c>
      <c r="G9" s="24">
        <f>F9/$F$14</f>
        <v>0.0860655737704918</v>
      </c>
      <c r="H9" s="9">
        <f>D9/F9-1</f>
        <v>1.1904761904761907</v>
      </c>
    </row>
    <row r="10" spans="1:8" ht="15">
      <c r="A10" s="11"/>
      <c r="B10" s="10"/>
      <c r="C10" s="3" t="s">
        <v>17</v>
      </c>
      <c r="D10" s="5">
        <v>136</v>
      </c>
      <c r="E10" s="24">
        <f>D10/$D$14</f>
        <v>0.47058823529411764</v>
      </c>
      <c r="F10" s="8">
        <v>139</v>
      </c>
      <c r="G10" s="24">
        <f>F10/$F$14</f>
        <v>0.569672131147541</v>
      </c>
      <c r="H10" s="9">
        <f>D10/F10-1</f>
        <v>-0.021582733812949617</v>
      </c>
    </row>
    <row r="11" spans="1:8" ht="15">
      <c r="A11" s="11"/>
      <c r="B11" s="10"/>
      <c r="C11" s="3" t="s">
        <v>18</v>
      </c>
      <c r="D11" s="5">
        <v>1</v>
      </c>
      <c r="E11" s="24">
        <f>D11/$D$14</f>
        <v>0.0034602076124567475</v>
      </c>
      <c r="F11" s="103"/>
      <c r="G11" s="24">
        <f>F11/$F$14</f>
        <v>0</v>
      </c>
      <c r="H11" s="9" t="str">
        <f>IF(F11=0," ",D11/F11-1)</f>
        <v> </v>
      </c>
    </row>
    <row r="12" spans="1:8" ht="15">
      <c r="A12" s="11"/>
      <c r="B12" s="10"/>
      <c r="C12" s="3" t="s">
        <v>19</v>
      </c>
      <c r="D12" s="5">
        <v>94</v>
      </c>
      <c r="E12" s="24">
        <f>D12/$D$14</f>
        <v>0.32525951557093424</v>
      </c>
      <c r="F12" s="103">
        <v>76</v>
      </c>
      <c r="G12" s="24">
        <f>F12/$F$14</f>
        <v>0.3114754098360656</v>
      </c>
      <c r="H12" s="9">
        <f>D12/F12-1</f>
        <v>0.23684210526315796</v>
      </c>
    </row>
    <row r="13" spans="1:8" ht="15">
      <c r="A13" s="13"/>
      <c r="B13" s="10"/>
      <c r="C13" s="6" t="s">
        <v>34</v>
      </c>
      <c r="D13" s="5">
        <v>12</v>
      </c>
      <c r="E13" s="24">
        <f>D13/$D$14</f>
        <v>0.04152249134948097</v>
      </c>
      <c r="F13" s="103">
        <v>8</v>
      </c>
      <c r="G13" s="24">
        <f>F13/$F$14</f>
        <v>0.03278688524590164</v>
      </c>
      <c r="H13" s="9">
        <f>D13/F13-1</f>
        <v>0.5</v>
      </c>
    </row>
    <row r="14" spans="1:8" ht="15">
      <c r="A14" s="129" t="s">
        <v>13</v>
      </c>
      <c r="B14" s="113" t="s">
        <v>5</v>
      </c>
      <c r="C14" s="114"/>
      <c r="D14" s="117">
        <f>SUM(D9:D13)</f>
        <v>289</v>
      </c>
      <c r="E14" s="28">
        <f>SUM(E9:E13)</f>
        <v>1</v>
      </c>
      <c r="F14" s="117">
        <f>SUM(F9:F13)</f>
        <v>244</v>
      </c>
      <c r="G14" s="28">
        <f>SUM(G9:G13)</f>
        <v>1</v>
      </c>
      <c r="H14" s="121">
        <f>D14/F14-1</f>
        <v>0.18442622950819665</v>
      </c>
    </row>
    <row r="15" spans="1:8" ht="15">
      <c r="A15" s="129"/>
      <c r="B15" s="130"/>
      <c r="C15" s="131"/>
      <c r="D15" s="132"/>
      <c r="E15" s="38">
        <f>+D14/D16</f>
        <v>0.733502538071066</v>
      </c>
      <c r="F15" s="132"/>
      <c r="G15" s="38">
        <f>F14/F16</f>
        <v>0.8</v>
      </c>
      <c r="H15" s="133"/>
    </row>
    <row r="16" spans="1:8" ht="15">
      <c r="A16" s="91"/>
      <c r="B16" s="93" t="s">
        <v>5</v>
      </c>
      <c r="C16" s="92"/>
      <c r="D16" s="97">
        <f>+D14+D7</f>
        <v>394</v>
      </c>
      <c r="E16" s="98">
        <f>E8+E15</f>
        <v>1</v>
      </c>
      <c r="F16" s="99">
        <f>+F14+F7</f>
        <v>305</v>
      </c>
      <c r="G16" s="98">
        <f>G8+G15</f>
        <v>1</v>
      </c>
      <c r="H16" s="100">
        <f>D16/F16-1</f>
        <v>0.2918032786885245</v>
      </c>
    </row>
    <row r="17" ht="15">
      <c r="A17" s="14" t="s">
        <v>32</v>
      </c>
    </row>
    <row r="19" spans="1:3" ht="39.75" customHeight="1">
      <c r="A19" s="139" t="s">
        <v>47</v>
      </c>
      <c r="B19" s="139"/>
      <c r="C19" s="139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5">
      <c r="A21" s="18">
        <v>2009</v>
      </c>
      <c r="B21" s="18">
        <v>40</v>
      </c>
      <c r="C21" s="25">
        <f aca="true" t="shared" si="0" ref="C21:C36">B21/$B$37</f>
        <v>0.10152284263959391</v>
      </c>
    </row>
    <row r="22" spans="1:3" ht="15">
      <c r="A22" s="18">
        <v>2008</v>
      </c>
      <c r="B22" s="18">
        <v>37</v>
      </c>
      <c r="C22" s="25">
        <f t="shared" si="0"/>
        <v>0.09390862944162437</v>
      </c>
    </row>
    <row r="23" spans="1:3" ht="15">
      <c r="A23" s="18">
        <v>2010</v>
      </c>
      <c r="B23" s="18">
        <v>34</v>
      </c>
      <c r="C23" s="25">
        <f t="shared" si="0"/>
        <v>0.08629441624365482</v>
      </c>
    </row>
    <row r="24" spans="1:3" ht="15">
      <c r="A24" s="18">
        <v>2011</v>
      </c>
      <c r="B24" s="18">
        <v>32</v>
      </c>
      <c r="C24" s="25">
        <f t="shared" si="0"/>
        <v>0.08121827411167512</v>
      </c>
    </row>
    <row r="25" spans="1:3" ht="15">
      <c r="A25" s="18">
        <v>2013</v>
      </c>
      <c r="B25" s="18">
        <v>30</v>
      </c>
      <c r="C25" s="25">
        <f t="shared" si="0"/>
        <v>0.07614213197969544</v>
      </c>
    </row>
    <row r="26" spans="1:3" ht="15">
      <c r="A26" s="18">
        <v>2007</v>
      </c>
      <c r="B26" s="18">
        <v>28</v>
      </c>
      <c r="C26" s="25">
        <f t="shared" si="0"/>
        <v>0.07106598984771574</v>
      </c>
    </row>
    <row r="27" spans="1:3" ht="15">
      <c r="A27" s="18">
        <v>2014</v>
      </c>
      <c r="B27" s="18">
        <v>26</v>
      </c>
      <c r="C27" s="25">
        <f t="shared" si="0"/>
        <v>0.06598984771573604</v>
      </c>
    </row>
    <row r="28" spans="1:3" ht="15">
      <c r="A28" s="18">
        <v>2012</v>
      </c>
      <c r="B28" s="18">
        <v>26</v>
      </c>
      <c r="C28" s="25">
        <f t="shared" si="0"/>
        <v>0.06598984771573604</v>
      </c>
    </row>
    <row r="29" spans="1:3" ht="15">
      <c r="A29" s="18">
        <v>2015</v>
      </c>
      <c r="B29" s="18">
        <v>25</v>
      </c>
      <c r="C29" s="25">
        <f t="shared" si="0"/>
        <v>0.06345177664974619</v>
      </c>
    </row>
    <row r="30" spans="1:3" ht="15">
      <c r="A30" s="18">
        <v>2006</v>
      </c>
      <c r="B30" s="18">
        <v>24</v>
      </c>
      <c r="C30" s="25">
        <f t="shared" si="0"/>
        <v>0.06091370558375635</v>
      </c>
    </row>
    <row r="31" spans="1:3" ht="15">
      <c r="A31" s="18">
        <v>2005</v>
      </c>
      <c r="B31" s="18">
        <v>20</v>
      </c>
      <c r="C31" s="25">
        <f t="shared" si="0"/>
        <v>0.050761421319796954</v>
      </c>
    </row>
    <row r="32" spans="1:3" ht="15">
      <c r="A32" s="18">
        <v>2018</v>
      </c>
      <c r="B32" s="18">
        <v>12</v>
      </c>
      <c r="C32" s="25">
        <f t="shared" si="0"/>
        <v>0.030456852791878174</v>
      </c>
    </row>
    <row r="33" spans="1:3" ht="15">
      <c r="A33" s="18">
        <v>2016</v>
      </c>
      <c r="B33" s="18">
        <v>12</v>
      </c>
      <c r="C33" s="25">
        <f t="shared" si="0"/>
        <v>0.030456852791878174</v>
      </c>
    </row>
    <row r="34" spans="1:3" ht="15">
      <c r="A34" s="18">
        <v>2017</v>
      </c>
      <c r="B34" s="18">
        <v>11</v>
      </c>
      <c r="C34" s="25">
        <f t="shared" si="0"/>
        <v>0.027918781725888325</v>
      </c>
    </row>
    <row r="35" spans="1:3" ht="15">
      <c r="A35" s="18">
        <v>2004</v>
      </c>
      <c r="B35" s="18">
        <v>9</v>
      </c>
      <c r="C35" s="25">
        <f t="shared" si="0"/>
        <v>0.02284263959390863</v>
      </c>
    </row>
    <row r="36" spans="1:3" ht="15">
      <c r="A36" s="30" t="s">
        <v>36</v>
      </c>
      <c r="B36" s="30">
        <f>B37-SUM(B21:B35)</f>
        <v>28</v>
      </c>
      <c r="C36" s="31">
        <f t="shared" si="0"/>
        <v>0.07106598984771574</v>
      </c>
    </row>
    <row r="37" spans="1:4" ht="15">
      <c r="A37" s="35" t="s">
        <v>25</v>
      </c>
      <c r="B37" s="36">
        <f>D16</f>
        <v>394</v>
      </c>
      <c r="C37" s="37">
        <f>SUM(C21:C36)</f>
        <v>1</v>
      </c>
      <c r="D37" s="20"/>
    </row>
    <row r="38" spans="1:3" ht="15">
      <c r="A38" s="140" t="s">
        <v>32</v>
      </c>
      <c r="B38" s="140"/>
      <c r="C38" s="140"/>
    </row>
    <row r="39" spans="1:3" ht="15">
      <c r="A39" s="141"/>
      <c r="B39" s="141"/>
      <c r="C39" s="141"/>
    </row>
  </sheetData>
  <sheetProtection/>
  <mergeCells count="19">
    <mergeCell ref="A2:H2"/>
    <mergeCell ref="A3:B4"/>
    <mergeCell ref="C3:C4"/>
    <mergeCell ref="D3:E3"/>
    <mergeCell ref="F3:G3"/>
    <mergeCell ref="H3:H4"/>
    <mergeCell ref="H14:H15"/>
    <mergeCell ref="C5:C6"/>
    <mergeCell ref="A7:A8"/>
    <mergeCell ref="B7:C8"/>
    <mergeCell ref="D7:D8"/>
    <mergeCell ref="F7:F8"/>
    <mergeCell ref="H7:H8"/>
    <mergeCell ref="A19:C19"/>
    <mergeCell ref="A14:A15"/>
    <mergeCell ref="B14:C15"/>
    <mergeCell ref="D14:D15"/>
    <mergeCell ref="F14:F15"/>
    <mergeCell ref="A38:C39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 Szeląg</cp:lastModifiedBy>
  <cp:lastPrinted>2016-07-29T11:01:19Z</cp:lastPrinted>
  <dcterms:created xsi:type="dcterms:W3CDTF">2012-03-22T10:49:24Z</dcterms:created>
  <dcterms:modified xsi:type="dcterms:W3CDTF">2024-02-21T09:21:41Z</dcterms:modified>
  <cp:category/>
  <cp:version/>
  <cp:contentType/>
  <cp:contentStatus/>
</cp:coreProperties>
</file>