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<sst xmlns="http://schemas.openxmlformats.org/spreadsheetml/2006/main" count="99" uniqueCount="48">
  <si>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</si>
  <si>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</si>
  <si>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</si>
  <si>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</si>
  <si>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</si>
  <si>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</si>
  <si>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</si>
  <si>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</si>
  <si>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</si>
  <si>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</si>
  <si>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</si>
  <si>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</si>
  <si>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</si>
  <si>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</si>
  <si>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</si>
  <si>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</si>
  <si>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</si>
  <si>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</si>
  <si>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</si>
  <si>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</si>
  <si>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</si>
  <si>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</si>
  <si>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</si>
  <si>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</si>
  <si>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</si>
  <si>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</si>
  <si>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</si>
  <si>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</si>
  <si>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</si>
  <si>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</si>
  <si>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</si>
  <si>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</si>
  <si>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</si>
  <si>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</si>
  <si>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</si>
  <si>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</si>
  <si>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</si>
  <si>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</si>
  <si>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</si>
  <si>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</si>
  <si>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VDL BOVA</t>
  </si>
  <si>
    <t>Pierwsze rejestracje NOWYCH autobusów w Polsce 
styczeń- listopad 2023</t>
  </si>
  <si>
    <t>1-11.2023</t>
  </si>
  <si>
    <t>1-11.2022</t>
  </si>
  <si>
    <t>Pierwsze rejestracje NOWYCH autobusów w Polsce
styczeń-listopad 2023
według segmentów*</t>
  </si>
  <si>
    <t>Pierwsze rejestracje UŻYWANYCH autobusów w Polsce, 
styczeń-listopad 2023</t>
  </si>
  <si>
    <t>Pierwsze rejestracje UŻYWANYCH autobusów w Polsce
styczeń-listopad 2023
według segmentów</t>
  </si>
  <si>
    <t>Pierwsze rejestracje używanych autobusów, 
wg. roku produkcji; styczeń-listopad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</si>
</sst>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616</v>
      </c>
      <c r="D5" s="63">
        <f>C5/$C$14</f>
        <v>0.3941138835572617</v>
      </c>
      <c r="E5" s="64">
        <v>351</v>
      </c>
      <c r="F5" s="63">
        <f aca="true" t="shared" si="0" ref="F5:F13">E5/$E$14</f>
        <v>0.3464955577492596</v>
      </c>
      <c r="G5" s="65">
        <f>C5/E5-1</f>
        <v>0.754985754985755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324</v>
      </c>
      <c r="D6" s="69">
        <f aca="true" t="shared" si="1" ref="D6:D13">C6/$C$14</f>
        <v>0.2072936660268714</v>
      </c>
      <c r="E6" s="70">
        <v>215</v>
      </c>
      <c r="F6" s="69">
        <f t="shared" si="0"/>
        <v>0.21224086870681144</v>
      </c>
      <c r="G6" s="71">
        <f aca="true" t="shared" si="2" ref="G6:G12">IF(E6=0,"",C6/E6-1)</f>
        <v>0.5069767441860464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158</v>
      </c>
      <c r="D7" s="63">
        <f t="shared" si="1"/>
        <v>0.10108765195137556</v>
      </c>
      <c r="E7" s="72">
        <v>69</v>
      </c>
      <c r="F7" s="63">
        <f t="shared" si="0"/>
        <v>0.06811451135241856</v>
      </c>
      <c r="G7" s="65">
        <f t="shared" si="2"/>
        <v>1.289855072463768</v>
      </c>
      <c r="H7" s="27"/>
    </row>
    <row r="8" spans="1:8" ht="14.25">
      <c r="A8" s="66">
        <v>4</v>
      </c>
      <c r="B8" s="67" t="s">
        <v>30</v>
      </c>
      <c r="C8" s="66">
        <v>144</v>
      </c>
      <c r="D8" s="69">
        <f t="shared" si="1"/>
        <v>0.09213051823416507</v>
      </c>
      <c r="E8" s="70">
        <v>195</v>
      </c>
      <c r="F8" s="69">
        <f t="shared" si="0"/>
        <v>0.192497532082922</v>
      </c>
      <c r="G8" s="71">
        <f t="shared" si="2"/>
        <v>-0.2615384615384615</v>
      </c>
      <c r="H8" s="27"/>
    </row>
    <row r="9" spans="1:8" ht="14.25" customHeight="1">
      <c r="A9" s="60">
        <v>5</v>
      </c>
      <c r="B9" s="73" t="s">
        <v>39</v>
      </c>
      <c r="C9" s="60">
        <v>60</v>
      </c>
      <c r="D9" s="63">
        <f t="shared" si="1"/>
        <v>0.03838771593090211</v>
      </c>
      <c r="E9" s="64">
        <v>33</v>
      </c>
      <c r="F9" s="63">
        <f t="shared" si="0"/>
        <v>0.03257650542941757</v>
      </c>
      <c r="G9" s="65">
        <f t="shared" si="2"/>
        <v>0.8181818181818181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261</v>
      </c>
      <c r="D13" s="53">
        <f t="shared" si="1"/>
        <v>0.16698656429942418</v>
      </c>
      <c r="E13" s="51">
        <f>E14-SUM(E5:E12)</f>
        <v>150</v>
      </c>
      <c r="F13" s="53">
        <f t="shared" si="0"/>
        <v>0.14807502467917077</v>
      </c>
      <c r="G13" s="54">
        <f>C13/E13-1</f>
        <v>0.74</v>
      </c>
      <c r="H13" s="27"/>
    </row>
    <row r="14" spans="1:8" ht="14.25">
      <c r="A14" s="41"/>
      <c r="B14" s="42" t="s">
        <v>29</v>
      </c>
      <c r="C14" s="43">
        <v>1563</v>
      </c>
      <c r="D14" s="44">
        <v>1</v>
      </c>
      <c r="E14" s="43">
        <v>1013</v>
      </c>
      <c r="F14" s="44">
        <v>1</v>
      </c>
      <c r="G14" s="45">
        <f>C14/E14-1</f>
        <v>0.5429417571569595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K11" sqref="K1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09" t="s">
        <v>44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24" t="s">
        <v>9</v>
      </c>
      <c r="B3" s="125"/>
      <c r="C3" s="125" t="s">
        <v>14</v>
      </c>
      <c r="D3" s="107" t="s">
        <v>42</v>
      </c>
      <c r="E3" s="107"/>
      <c r="F3" s="107" t="s">
        <v>43</v>
      </c>
      <c r="G3" s="107"/>
      <c r="H3" s="122" t="s">
        <v>8</v>
      </c>
    </row>
    <row r="4" spans="1:8" ht="33" customHeight="1">
      <c r="A4" s="126"/>
      <c r="B4" s="127"/>
      <c r="C4" s="127"/>
      <c r="D4" s="101" t="s">
        <v>7</v>
      </c>
      <c r="E4" s="102" t="s">
        <v>6</v>
      </c>
      <c r="F4" s="101" t="s">
        <v>7</v>
      </c>
      <c r="G4" s="102" t="s">
        <v>6</v>
      </c>
      <c r="H4" s="123"/>
    </row>
    <row r="5" spans="1:8" ht="14.25">
      <c r="A5" s="12"/>
      <c r="B5" s="3" t="s">
        <v>11</v>
      </c>
      <c r="C5" s="133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33"/>
      <c r="D6" s="4">
        <v>541</v>
      </c>
      <c r="E6" s="24">
        <f>+D6/$D$7</f>
        <v>1</v>
      </c>
      <c r="F6" s="7">
        <v>384</v>
      </c>
      <c r="G6" s="24">
        <f>+F6/$F$7</f>
        <v>1</v>
      </c>
      <c r="H6" s="9">
        <f>D6/F6-1</f>
        <v>0.40885416666666674</v>
      </c>
      <c r="I6" s="21"/>
    </row>
    <row r="7" spans="1:9" ht="14.25">
      <c r="A7" s="110" t="s">
        <v>10</v>
      </c>
      <c r="B7" s="112" t="s">
        <v>5</v>
      </c>
      <c r="C7" s="113"/>
      <c r="D7" s="116">
        <f>SUM(D5:D6)</f>
        <v>541</v>
      </c>
      <c r="E7" s="38">
        <f>SUM(E5:E6)</f>
        <v>1</v>
      </c>
      <c r="F7" s="118">
        <f>SUM(F5:F6)</f>
        <v>384</v>
      </c>
      <c r="G7" s="38">
        <f>SUM(G5:G6)</f>
        <v>1</v>
      </c>
      <c r="H7" s="120">
        <f>D7/F7-1</f>
        <v>0.40885416666666674</v>
      </c>
      <c r="I7" s="23"/>
    </row>
    <row r="8" spans="1:9" ht="14.25">
      <c r="A8" s="111"/>
      <c r="B8" s="114"/>
      <c r="C8" s="115"/>
      <c r="D8" s="117"/>
      <c r="E8" s="29">
        <f>+D7/D16</f>
        <v>0.34612923864363404</v>
      </c>
      <c r="F8" s="119"/>
      <c r="G8" s="29">
        <f>+F7/F16</f>
        <v>0.3790720631786772</v>
      </c>
      <c r="H8" s="121"/>
      <c r="I8" s="23"/>
    </row>
    <row r="9" spans="1:9" ht="14.25">
      <c r="A9" s="15"/>
      <c r="B9" s="3" t="s">
        <v>12</v>
      </c>
      <c r="C9" s="10" t="s">
        <v>16</v>
      </c>
      <c r="D9" s="5">
        <v>716</v>
      </c>
      <c r="E9" s="24">
        <f>D9/$D$14</f>
        <v>0.700587084148728</v>
      </c>
      <c r="F9" s="7">
        <v>521</v>
      </c>
      <c r="G9" s="24">
        <f>F9/$F$14</f>
        <v>0.8282988871224165</v>
      </c>
      <c r="H9" s="9">
        <f>D9/F9-1</f>
        <v>0.37428023032629554</v>
      </c>
      <c r="I9" s="23"/>
    </row>
    <row r="10" spans="1:9" ht="14.25">
      <c r="A10" s="15"/>
      <c r="B10" s="3"/>
      <c r="C10" s="76" t="s">
        <v>17</v>
      </c>
      <c r="D10" s="77">
        <v>67</v>
      </c>
      <c r="E10" s="78">
        <f>D10/$D$14</f>
        <v>0.06555772994129158</v>
      </c>
      <c r="F10" s="79">
        <v>29</v>
      </c>
      <c r="G10" s="78">
        <f>F10/$F$14</f>
        <v>0.046104928457869634</v>
      </c>
      <c r="H10" s="80">
        <f>IF(F10=0,"",D10/F10-1)</f>
        <v>1.3103448275862069</v>
      </c>
      <c r="I10" s="23"/>
    </row>
    <row r="11" spans="1:9" ht="14.25">
      <c r="A11" s="15"/>
      <c r="B11" s="3"/>
      <c r="C11" s="10" t="s">
        <v>18</v>
      </c>
      <c r="D11" s="5">
        <v>3</v>
      </c>
      <c r="E11" s="24">
        <f>IF(D11=0,"",D11/$D$14)</f>
        <v>0.0029354207436399216</v>
      </c>
      <c r="F11" s="7">
        <v>8</v>
      </c>
      <c r="G11" s="24">
        <f>IF(F11=0,"",F11/$F$14)</f>
        <v>0.012718600953895072</v>
      </c>
      <c r="H11" s="9">
        <f>IF(F11=0,"",D11/F11-1)</f>
        <v>-0.625</v>
      </c>
      <c r="I11" s="23"/>
    </row>
    <row r="12" spans="1:9" ht="14.25">
      <c r="A12" s="15"/>
      <c r="B12" s="3"/>
      <c r="C12" s="76" t="s">
        <v>19</v>
      </c>
      <c r="D12" s="77">
        <v>220</v>
      </c>
      <c r="E12" s="78">
        <f>D12/$D$14</f>
        <v>0.21526418786692758</v>
      </c>
      <c r="F12" s="81">
        <v>67</v>
      </c>
      <c r="G12" s="78">
        <f>F12/$F$14</f>
        <v>0.10651828298887123</v>
      </c>
      <c r="H12" s="80">
        <f>D12/F12-1</f>
        <v>2.283582089552239</v>
      </c>
      <c r="I12" s="23"/>
    </row>
    <row r="13" spans="1:9" ht="14.25">
      <c r="A13" s="16"/>
      <c r="B13" s="10"/>
      <c r="C13" s="10" t="s">
        <v>20</v>
      </c>
      <c r="D13" s="5">
        <v>16</v>
      </c>
      <c r="E13" s="24">
        <f>IF(D13=0,"",D13/$D$14)</f>
        <v>0.015655577299412915</v>
      </c>
      <c r="F13" s="7">
        <v>4</v>
      </c>
      <c r="G13" s="24">
        <f>IF(F13=0,"",F13/$F$14)</f>
        <v>0.006359300476947536</v>
      </c>
      <c r="H13" s="9">
        <f>IF(F13=0,"",D13/F13-1)</f>
        <v>3</v>
      </c>
      <c r="I13" s="23"/>
    </row>
    <row r="14" spans="1:9" ht="14.25">
      <c r="A14" s="128" t="s">
        <v>13</v>
      </c>
      <c r="B14" s="112" t="s">
        <v>5</v>
      </c>
      <c r="C14" s="113"/>
      <c r="D14" s="116">
        <f>SUM(D9:D13)</f>
        <v>1022</v>
      </c>
      <c r="E14" s="38">
        <f>SUM(E9:E13)</f>
        <v>1</v>
      </c>
      <c r="F14" s="116">
        <f>SUM(F9:F13)</f>
        <v>629</v>
      </c>
      <c r="G14" s="38">
        <f>SUM(G9:G13)</f>
        <v>1</v>
      </c>
      <c r="H14" s="120">
        <f>D14/F14-1</f>
        <v>0.6248012718600955</v>
      </c>
      <c r="I14" s="23"/>
    </row>
    <row r="15" spans="1:9" ht="14.25">
      <c r="A15" s="128"/>
      <c r="B15" s="129"/>
      <c r="C15" s="130"/>
      <c r="D15" s="131"/>
      <c r="E15" s="38">
        <f>+D14/D16</f>
        <v>0.653870761356366</v>
      </c>
      <c r="F15" s="131"/>
      <c r="G15" s="38">
        <f>F14/F16</f>
        <v>0.6209279368213229</v>
      </c>
      <c r="H15" s="132"/>
      <c r="I15" s="23"/>
    </row>
    <row r="16" spans="1:9" ht="14.25">
      <c r="A16" s="91"/>
      <c r="B16" s="93" t="s">
        <v>27</v>
      </c>
      <c r="C16" s="92"/>
      <c r="D16" s="94">
        <f>D7+D14</f>
        <v>1563</v>
      </c>
      <c r="E16" s="95">
        <v>1</v>
      </c>
      <c r="F16" s="94">
        <f>F7+F14</f>
        <v>1013</v>
      </c>
      <c r="G16" s="95">
        <v>1</v>
      </c>
      <c r="H16" s="96">
        <f>D16/F16-1</f>
        <v>0.5429417571569595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45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1155</v>
      </c>
      <c r="D5" s="63">
        <f aca="true" t="shared" si="0" ref="D5:D11">C5/$C$12</f>
        <v>0.3119935170178282</v>
      </c>
      <c r="E5" s="64">
        <v>797</v>
      </c>
      <c r="F5" s="63">
        <f>E5/$E$12</f>
        <v>0.25610539845758357</v>
      </c>
      <c r="G5" s="65">
        <f aca="true" t="shared" si="1" ref="G5:G10">C5/E5-1</f>
        <v>0.44918444165621074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897</v>
      </c>
      <c r="D6" s="69">
        <f t="shared" si="0"/>
        <v>0.24230145867098865</v>
      </c>
      <c r="E6" s="70">
        <v>884</v>
      </c>
      <c r="F6" s="89">
        <f aca="true" t="shared" si="2" ref="F6:F11">E6/$E$12</f>
        <v>0.28406169665809766</v>
      </c>
      <c r="G6" s="71">
        <f t="shared" si="1"/>
        <v>0.014705882352941124</v>
      </c>
      <c r="I6" s="27"/>
      <c r="J6" s="27"/>
    </row>
    <row r="7" spans="1:10" ht="14.25">
      <c r="A7" s="60">
        <v>3</v>
      </c>
      <c r="B7" s="61" t="s">
        <v>1</v>
      </c>
      <c r="C7" s="60">
        <v>279</v>
      </c>
      <c r="D7" s="63">
        <f t="shared" si="0"/>
        <v>0.0753646677471637</v>
      </c>
      <c r="E7" s="72">
        <v>304</v>
      </c>
      <c r="F7" s="90">
        <f t="shared" si="2"/>
        <v>0.09768637532133675</v>
      </c>
      <c r="G7" s="65">
        <f t="shared" si="1"/>
        <v>-0.08223684210526316</v>
      </c>
      <c r="I7" s="27"/>
      <c r="J7" s="27"/>
    </row>
    <row r="8" spans="1:10" ht="14.25">
      <c r="A8" s="66">
        <v>4</v>
      </c>
      <c r="B8" s="67" t="s">
        <v>30</v>
      </c>
      <c r="C8" s="66">
        <v>236</v>
      </c>
      <c r="D8" s="69">
        <f t="shared" si="0"/>
        <v>0.06374932468935711</v>
      </c>
      <c r="E8" s="70">
        <v>220</v>
      </c>
      <c r="F8" s="89">
        <f t="shared" si="2"/>
        <v>0.07069408740359898</v>
      </c>
      <c r="G8" s="71">
        <f>C8/E8-1</f>
        <v>0.07272727272727275</v>
      </c>
      <c r="I8" s="27"/>
      <c r="J8" s="27"/>
    </row>
    <row r="9" spans="1:10" ht="14.25">
      <c r="A9" s="60">
        <v>5</v>
      </c>
      <c r="B9" s="73" t="s">
        <v>35</v>
      </c>
      <c r="C9" s="60">
        <v>186</v>
      </c>
      <c r="D9" s="63">
        <f t="shared" si="0"/>
        <v>0.050243111831442464</v>
      </c>
      <c r="E9" s="64">
        <v>160</v>
      </c>
      <c r="F9" s="90">
        <f t="shared" si="2"/>
        <v>0.05141388174807198</v>
      </c>
      <c r="G9" s="65">
        <f t="shared" si="1"/>
        <v>0.1625000000000001</v>
      </c>
      <c r="I9" s="27"/>
      <c r="J9" s="27"/>
    </row>
    <row r="10" spans="1:11" ht="14.25">
      <c r="A10" s="66">
        <v>6</v>
      </c>
      <c r="B10" s="67" t="s">
        <v>40</v>
      </c>
      <c r="C10" s="66">
        <v>119</v>
      </c>
      <c r="D10" s="69">
        <f t="shared" si="0"/>
        <v>0.032144786601836846</v>
      </c>
      <c r="E10" s="70">
        <v>101</v>
      </c>
      <c r="F10" s="89">
        <f t="shared" si="2"/>
        <v>0.03245501285347044</v>
      </c>
      <c r="G10" s="71">
        <f t="shared" si="1"/>
        <v>0.17821782178217815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830</v>
      </c>
      <c r="D11" s="86">
        <f t="shared" si="0"/>
        <v>0.22420313344138304</v>
      </c>
      <c r="E11" s="84">
        <f>E12-SUM(E5:E10)</f>
        <v>646</v>
      </c>
      <c r="F11" s="87">
        <f t="shared" si="2"/>
        <v>0.20758354755784061</v>
      </c>
      <c r="G11" s="88">
        <f>C11/E11-1</f>
        <v>0.28482972136222906</v>
      </c>
      <c r="I11" s="27"/>
      <c r="J11" s="27"/>
      <c r="K11" s="26"/>
    </row>
    <row r="12" spans="1:11" ht="14.25">
      <c r="A12" s="41"/>
      <c r="B12" s="42" t="s">
        <v>5</v>
      </c>
      <c r="C12" s="43">
        <v>3702</v>
      </c>
      <c r="D12" s="44">
        <v>1</v>
      </c>
      <c r="E12" s="43">
        <v>3112</v>
      </c>
      <c r="F12" s="44">
        <v>1</v>
      </c>
      <c r="G12" s="45">
        <f>C12/E12-1</f>
        <v>0.18958868894601544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9">
      <selection activeCell="F37" sqref="F3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33" t="s">
        <v>15</v>
      </c>
      <c r="D5" s="4">
        <v>28</v>
      </c>
      <c r="E5" s="24">
        <f>+D5/$D$7</f>
        <v>0.03513174404015056</v>
      </c>
      <c r="F5" s="4">
        <v>16</v>
      </c>
      <c r="G5" s="24">
        <f>+F5/$F$7</f>
        <v>0.02359882005899705</v>
      </c>
      <c r="H5" s="9">
        <f>IF(F5=0," ",D5/F5-1)</f>
        <v>0.75</v>
      </c>
    </row>
    <row r="6" spans="1:8" ht="14.25">
      <c r="A6" s="11"/>
      <c r="B6" s="3" t="s">
        <v>12</v>
      </c>
      <c r="C6" s="133"/>
      <c r="D6" s="4">
        <v>769</v>
      </c>
      <c r="E6" s="24">
        <f>+D6/$D$7</f>
        <v>0.9648682559598495</v>
      </c>
      <c r="F6" s="4">
        <v>662</v>
      </c>
      <c r="G6" s="24">
        <f>+F6/$F$7</f>
        <v>0.976401179941003</v>
      </c>
      <c r="H6" s="9">
        <f>D6/F6-1</f>
        <v>0.16163141993957697</v>
      </c>
    </row>
    <row r="7" spans="1:8" ht="14.25">
      <c r="A7" s="110" t="s">
        <v>10</v>
      </c>
      <c r="B7" s="112" t="s">
        <v>5</v>
      </c>
      <c r="C7" s="113"/>
      <c r="D7" s="116">
        <f>SUM(D5:D6)</f>
        <v>797</v>
      </c>
      <c r="E7" s="28">
        <f>SUM(E5:E6)</f>
        <v>1</v>
      </c>
      <c r="F7" s="118">
        <f>SUM(F5:F6)</f>
        <v>678</v>
      </c>
      <c r="G7" s="28">
        <f>SUM(G5:G6)</f>
        <v>1</v>
      </c>
      <c r="H7" s="120">
        <f>D7/F7-1</f>
        <v>0.17551622418879065</v>
      </c>
    </row>
    <row r="8" spans="1:8" ht="14.25">
      <c r="A8" s="111"/>
      <c r="B8" s="114"/>
      <c r="C8" s="115"/>
      <c r="D8" s="117"/>
      <c r="E8" s="29">
        <f>+D7/D16</f>
        <v>0.21528903295515936</v>
      </c>
      <c r="F8" s="119"/>
      <c r="G8" s="29">
        <f>+F7/F16</f>
        <v>0.217866323907455</v>
      </c>
      <c r="H8" s="121"/>
    </row>
    <row r="9" spans="1:8" ht="14.25">
      <c r="A9" s="11"/>
      <c r="B9" s="10" t="s">
        <v>12</v>
      </c>
      <c r="C9" s="2" t="s">
        <v>16</v>
      </c>
      <c r="D9" s="5">
        <v>325</v>
      </c>
      <c r="E9" s="24">
        <f>D9/$D$14</f>
        <v>0.11187607573149742</v>
      </c>
      <c r="F9" s="7">
        <v>279</v>
      </c>
      <c r="G9" s="24">
        <f>F9/$F$14</f>
        <v>0.11462612982744454</v>
      </c>
      <c r="H9" s="9">
        <f>D9/F9-1</f>
        <v>0.16487455197132617</v>
      </c>
    </row>
    <row r="10" spans="1:8" ht="14.25">
      <c r="A10" s="11"/>
      <c r="B10" s="10"/>
      <c r="C10" s="3" t="s">
        <v>17</v>
      </c>
      <c r="D10" s="5">
        <v>1595</v>
      </c>
      <c r="E10" s="24">
        <f>D10/$D$14</f>
        <v>0.5490533562822719</v>
      </c>
      <c r="F10" s="8">
        <v>1287</v>
      </c>
      <c r="G10" s="24">
        <f>F10/$F$14</f>
        <v>0.528759244042728</v>
      </c>
      <c r="H10" s="9">
        <f>D10/F10-1</f>
        <v>0.23931623931623935</v>
      </c>
    </row>
    <row r="11" spans="1:8" ht="14.25">
      <c r="A11" s="11"/>
      <c r="B11" s="10"/>
      <c r="C11" s="3" t="s">
        <v>18</v>
      </c>
      <c r="D11" s="5">
        <v>7</v>
      </c>
      <c r="E11" s="24">
        <f>D11/$D$14</f>
        <v>0.0024096385542168677</v>
      </c>
      <c r="F11" s="7">
        <v>4</v>
      </c>
      <c r="G11" s="24">
        <f>F11/$F$14</f>
        <v>0.0016433853738701725</v>
      </c>
      <c r="H11" s="9">
        <f>IF(F11=0," ",D11/F11-1)</f>
        <v>0.75</v>
      </c>
    </row>
    <row r="12" spans="1:8" ht="14.25">
      <c r="A12" s="11"/>
      <c r="B12" s="10"/>
      <c r="C12" s="3" t="s">
        <v>19</v>
      </c>
      <c r="D12" s="5">
        <v>834</v>
      </c>
      <c r="E12" s="24">
        <f>D12/$D$14</f>
        <v>0.2870912220309811</v>
      </c>
      <c r="F12" s="7">
        <v>751</v>
      </c>
      <c r="G12" s="24">
        <f>F12/$F$14</f>
        <v>0.3085456039441249</v>
      </c>
      <c r="H12" s="9">
        <f>D12/F12-1</f>
        <v>0.11051930758988027</v>
      </c>
    </row>
    <row r="13" spans="1:8" ht="14.25">
      <c r="A13" s="13"/>
      <c r="B13" s="10"/>
      <c r="C13" s="6" t="s">
        <v>34</v>
      </c>
      <c r="D13" s="5">
        <v>144</v>
      </c>
      <c r="E13" s="24">
        <f>D13/$D$14</f>
        <v>0.049569707401032705</v>
      </c>
      <c r="F13" s="7">
        <v>113</v>
      </c>
      <c r="G13" s="24">
        <f>F13/$F$14</f>
        <v>0.04642563681183237</v>
      </c>
      <c r="H13" s="9">
        <f>D13/F13-1</f>
        <v>0.2743362831858407</v>
      </c>
    </row>
    <row r="14" spans="1:8" ht="14.25">
      <c r="A14" s="128" t="s">
        <v>13</v>
      </c>
      <c r="B14" s="112" t="s">
        <v>5</v>
      </c>
      <c r="C14" s="113"/>
      <c r="D14" s="116">
        <f>SUM(D9:D13)</f>
        <v>2905</v>
      </c>
      <c r="E14" s="28">
        <f>SUM(E9:E13)</f>
        <v>0.9999999999999999</v>
      </c>
      <c r="F14" s="116">
        <f>SUM(F9:F13)</f>
        <v>2434</v>
      </c>
      <c r="G14" s="28">
        <f>SUM(G9:G13)</f>
        <v>1</v>
      </c>
      <c r="H14" s="120">
        <f>D14/F14-1</f>
        <v>0.19350862777321276</v>
      </c>
    </row>
    <row r="15" spans="1:8" ht="14.25">
      <c r="A15" s="128"/>
      <c r="B15" s="129"/>
      <c r="C15" s="130"/>
      <c r="D15" s="131"/>
      <c r="E15" s="38">
        <f>+D14/D16</f>
        <v>0.7847109670448407</v>
      </c>
      <c r="F15" s="131"/>
      <c r="G15" s="38">
        <f>F14/F16</f>
        <v>0.782133676092545</v>
      </c>
      <c r="H15" s="132"/>
    </row>
    <row r="16" spans="1:8" ht="14.25">
      <c r="A16" s="91"/>
      <c r="B16" s="93" t="s">
        <v>5</v>
      </c>
      <c r="C16" s="92"/>
      <c r="D16" s="97">
        <f>+D14+D7</f>
        <v>3702</v>
      </c>
      <c r="E16" s="98">
        <f>E8+E15</f>
        <v>1</v>
      </c>
      <c r="F16" s="99">
        <f>+F14+F7</f>
        <v>3112</v>
      </c>
      <c r="G16" s="98">
        <f>G8+G15</f>
        <v>1</v>
      </c>
      <c r="H16" s="100">
        <f>D16/F16-1</f>
        <v>0.18958868894601544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488</v>
      </c>
      <c r="C21" s="25">
        <f aca="true" t="shared" si="0" ref="C21:C36">B21/$B$37</f>
        <v>0.1318206374932469</v>
      </c>
    </row>
    <row r="22" spans="1:3" ht="14.25">
      <c r="A22" s="18">
        <v>2007</v>
      </c>
      <c r="B22" s="18">
        <v>385</v>
      </c>
      <c r="C22" s="25">
        <f t="shared" si="0"/>
        <v>0.10399783900594273</v>
      </c>
    </row>
    <row r="23" spans="1:3" ht="14.25">
      <c r="A23" s="18">
        <v>2009</v>
      </c>
      <c r="B23" s="18">
        <v>344</v>
      </c>
      <c r="C23" s="25">
        <f t="shared" si="0"/>
        <v>0.09292274446245273</v>
      </c>
    </row>
    <row r="24" spans="1:3" ht="14.25">
      <c r="A24" s="18">
        <v>2006</v>
      </c>
      <c r="B24" s="18">
        <v>278</v>
      </c>
      <c r="C24" s="25">
        <f t="shared" si="0"/>
        <v>0.0750945434900054</v>
      </c>
    </row>
    <row r="25" spans="1:3" ht="14.25">
      <c r="A25" s="18">
        <v>2012</v>
      </c>
      <c r="B25" s="18">
        <v>268</v>
      </c>
      <c r="C25" s="25">
        <f t="shared" si="0"/>
        <v>0.07239330091842247</v>
      </c>
    </row>
    <row r="26" spans="1:3" ht="14.25">
      <c r="A26" s="18">
        <v>2011</v>
      </c>
      <c r="B26" s="18">
        <v>262</v>
      </c>
      <c r="C26" s="25">
        <f t="shared" si="0"/>
        <v>0.07077255537547272</v>
      </c>
    </row>
    <row r="27" spans="1:3" ht="14.25">
      <c r="A27" s="18">
        <v>2013</v>
      </c>
      <c r="B27" s="18">
        <v>258</v>
      </c>
      <c r="C27" s="25">
        <f t="shared" si="0"/>
        <v>0.06969205834683954</v>
      </c>
    </row>
    <row r="28" spans="1:3" ht="14.25">
      <c r="A28" s="18">
        <v>2010</v>
      </c>
      <c r="B28" s="18">
        <v>242</v>
      </c>
      <c r="C28" s="25">
        <f t="shared" si="0"/>
        <v>0.06537007023230686</v>
      </c>
    </row>
    <row r="29" spans="1:3" ht="14.25">
      <c r="A29" s="18">
        <v>2014</v>
      </c>
      <c r="B29" s="18">
        <v>203</v>
      </c>
      <c r="C29" s="25">
        <f t="shared" si="0"/>
        <v>0.05483522420313344</v>
      </c>
    </row>
    <row r="30" spans="1:3" ht="14.25">
      <c r="A30" s="18">
        <v>2005</v>
      </c>
      <c r="B30" s="18">
        <v>178</v>
      </c>
      <c r="C30" s="25">
        <f t="shared" si="0"/>
        <v>0.04808211777417612</v>
      </c>
    </row>
    <row r="31" spans="1:3" ht="14.25">
      <c r="A31" s="18">
        <v>2015</v>
      </c>
      <c r="B31" s="18">
        <v>168</v>
      </c>
      <c r="C31" s="25">
        <f t="shared" si="0"/>
        <v>0.04538087520259319</v>
      </c>
    </row>
    <row r="32" spans="1:3" ht="14.25">
      <c r="A32" s="18">
        <v>2004</v>
      </c>
      <c r="B32" s="18">
        <v>107</v>
      </c>
      <c r="C32" s="25">
        <f t="shared" si="0"/>
        <v>0.02890329551593733</v>
      </c>
    </row>
    <row r="33" spans="1:3" ht="14.25">
      <c r="A33" s="18">
        <v>2016</v>
      </c>
      <c r="B33" s="18">
        <v>103</v>
      </c>
      <c r="C33" s="25">
        <f t="shared" si="0"/>
        <v>0.02782279848730416</v>
      </c>
    </row>
    <row r="34" spans="1:3" ht="14.25">
      <c r="A34" s="18">
        <v>2017</v>
      </c>
      <c r="B34" s="18">
        <v>80</v>
      </c>
      <c r="C34" s="25">
        <f t="shared" si="0"/>
        <v>0.021609940572663425</v>
      </c>
    </row>
    <row r="35" spans="1:3" ht="14.25">
      <c r="A35" s="18">
        <v>2018</v>
      </c>
      <c r="B35" s="18">
        <v>78</v>
      </c>
      <c r="C35" s="25">
        <f t="shared" si="0"/>
        <v>0.02106969205834684</v>
      </c>
    </row>
    <row r="36" spans="1:3" ht="14.25">
      <c r="A36" s="30" t="s">
        <v>36</v>
      </c>
      <c r="B36" s="30">
        <f>B37-SUM(B21:B35)</f>
        <v>260</v>
      </c>
      <c r="C36" s="31">
        <f t="shared" si="0"/>
        <v>0.07023230686115613</v>
      </c>
    </row>
    <row r="37" spans="1:4" ht="14.25">
      <c r="A37" s="35" t="s">
        <v>25</v>
      </c>
      <c r="B37" s="36">
        <f>D16</f>
        <v>3702</v>
      </c>
      <c r="C37" s="37">
        <f>SUM(C21:C36)</f>
        <v>1.0000000000000002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 Szeląg</cp:lastModifiedBy>
  <cp:lastPrinted>2016-07-29T11:01:19Z</cp:lastPrinted>
  <dcterms:created xsi:type="dcterms:W3CDTF">2012-03-22T10:49:24Z</dcterms:created>
  <dcterms:modified xsi:type="dcterms:W3CDTF">2023-12-19T06:40:15Z</dcterms:modified>
  <cp:category/>
  <cp:version/>
  <cp:contentType/>
  <cp:contentStatus/>
</cp:coreProperties>
</file>