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<sst xmlns="http://schemas.openxmlformats.org/spreadsheetml/2006/main" count="99" uniqueCount="48">
  <si>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</si>
  <si>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</si>
  <si>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</si>
  <si>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</si>
  <si>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</si>
  <si>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</si>
  <si>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</si>
  <si>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</si>
  <si>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</si>
  <si>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</si>
  <si>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</si>
  <si>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</si>
  <si>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</si>
  <si>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</si>
  <si>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</si>
  <si>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</si>
  <si>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</si>
  <si>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</si>
  <si>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</si>
  <si>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</si>
  <si>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</si>
  <si>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</si>
  <si>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</si>
  <si>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</si>
  <si>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</si>
  <si>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</si>
  <si>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</si>
  <si>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</si>
  <si>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</si>
  <si>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</si>
  <si>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</si>
  <si>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</si>
  <si>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</si>
  <si>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</si>
  <si>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</si>
  <si>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</si>
  <si>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</si>
  <si>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</si>
  <si>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</si>
  <si>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</si>
  <si>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</si>
  <si>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lipiec 2023</t>
  </si>
  <si>
    <t>1-7.2023</t>
  </si>
  <si>
    <t>1-7.2022</t>
  </si>
  <si>
    <t>Pierwsze rejestracje NOWYCH autobusów w Polsce
styczeń-lipiec 2023
według segmentów*</t>
  </si>
  <si>
    <t>Pierwsze rejestracje UŻYWANYCH autobusów w Polsce, 
styczeń-lipiec 2023</t>
  </si>
  <si>
    <t>Pierwsze rejestracje UŻYWANYCH autobusów w Polsce
styczeń-lipiec 2023
według segmentów</t>
  </si>
  <si>
    <t>Pierwsze rejestracje używanych autobusów, 
wg. roku produkcji; styczeń-lipiec 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</si>
</sst>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F19" sqref="F19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381</v>
      </c>
      <c r="D5" s="63">
        <f>C5/$C$14</f>
        <v>0.4329545454545455</v>
      </c>
      <c r="E5" s="64">
        <v>210</v>
      </c>
      <c r="F5" s="63">
        <f aca="true" t="shared" si="0" ref="F5:F13">E5/$E$14</f>
        <v>0.30973451327433627</v>
      </c>
      <c r="G5" s="65">
        <f>C5/E5-1</f>
        <v>0.8142857142857143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157</v>
      </c>
      <c r="D6" s="69">
        <f aca="true" t="shared" si="1" ref="D6:D13">C6/$C$14</f>
        <v>0.1784090909090909</v>
      </c>
      <c r="E6" s="70">
        <v>175</v>
      </c>
      <c r="F6" s="69">
        <f t="shared" si="0"/>
        <v>0.2581120943952802</v>
      </c>
      <c r="G6" s="71">
        <f aca="true" t="shared" si="2" ref="G6:G12">IF(E6=0,"",C6/E6-1)</f>
        <v>-0.10285714285714287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93</v>
      </c>
      <c r="D7" s="63">
        <f t="shared" si="1"/>
        <v>0.10568181818181818</v>
      </c>
      <c r="E7" s="72">
        <v>31</v>
      </c>
      <c r="F7" s="63">
        <f t="shared" si="0"/>
        <v>0.045722713864306784</v>
      </c>
      <c r="G7" s="65">
        <f t="shared" si="2"/>
        <v>2</v>
      </c>
      <c r="H7" s="27"/>
    </row>
    <row r="8" spans="1:8" ht="14.25">
      <c r="A8" s="66">
        <v>4</v>
      </c>
      <c r="B8" s="67" t="s">
        <v>30</v>
      </c>
      <c r="C8" s="66">
        <v>75</v>
      </c>
      <c r="D8" s="69">
        <f t="shared" si="1"/>
        <v>0.08522727272727272</v>
      </c>
      <c r="E8" s="70">
        <v>140</v>
      </c>
      <c r="F8" s="69">
        <f t="shared" si="0"/>
        <v>0.20648967551622419</v>
      </c>
      <c r="G8" s="71">
        <f t="shared" si="2"/>
        <v>-0.4642857142857143</v>
      </c>
      <c r="H8" s="27"/>
    </row>
    <row r="9" spans="1:8" ht="14.25" customHeight="1">
      <c r="A9" s="60">
        <v>5</v>
      </c>
      <c r="B9" s="73" t="s">
        <v>39</v>
      </c>
      <c r="C9" s="60">
        <v>50</v>
      </c>
      <c r="D9" s="63">
        <f t="shared" si="1"/>
        <v>0.056818181818181816</v>
      </c>
      <c r="E9" s="64">
        <v>17</v>
      </c>
      <c r="F9" s="63">
        <f t="shared" si="0"/>
        <v>0.025073746312684365</v>
      </c>
      <c r="G9" s="65">
        <f t="shared" si="2"/>
        <v>1.9411764705882355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124</v>
      </c>
      <c r="D13" s="53">
        <f t="shared" si="1"/>
        <v>0.1409090909090909</v>
      </c>
      <c r="E13" s="51">
        <f>E14-SUM(E5:E12)</f>
        <v>105</v>
      </c>
      <c r="F13" s="53">
        <f t="shared" si="0"/>
        <v>0.15486725663716813</v>
      </c>
      <c r="G13" s="54">
        <f>C13/E13-1</f>
        <v>0.18095238095238098</v>
      </c>
      <c r="H13" s="27"/>
    </row>
    <row r="14" spans="1:8" ht="14.25">
      <c r="A14" s="41"/>
      <c r="B14" s="42" t="s">
        <v>29</v>
      </c>
      <c r="C14" s="43">
        <v>880</v>
      </c>
      <c r="D14" s="44">
        <v>1</v>
      </c>
      <c r="E14" s="43">
        <v>678</v>
      </c>
      <c r="F14" s="44">
        <v>1</v>
      </c>
      <c r="G14" s="45">
        <f>C14/E14-1</f>
        <v>0.29793510324483785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J16" sqref="J16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44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42</v>
      </c>
      <c r="E3" s="107"/>
      <c r="F3" s="107" t="s">
        <v>43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4.25">
      <c r="A5" s="12"/>
      <c r="B5" s="3" t="s">
        <v>11</v>
      </c>
      <c r="C5" s="133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33"/>
      <c r="D6" s="4">
        <v>293</v>
      </c>
      <c r="E6" s="24">
        <f>+D6/$D$7</f>
        <v>1</v>
      </c>
      <c r="F6" s="7">
        <v>253</v>
      </c>
      <c r="G6" s="24">
        <f>+F6/$F$7</f>
        <v>1</v>
      </c>
      <c r="H6" s="9">
        <f>D6/F6-1</f>
        <v>0.15810276679841895</v>
      </c>
      <c r="I6" s="21"/>
    </row>
    <row r="7" spans="1:9" ht="14.25">
      <c r="A7" s="110" t="s">
        <v>10</v>
      </c>
      <c r="B7" s="112" t="s">
        <v>5</v>
      </c>
      <c r="C7" s="113"/>
      <c r="D7" s="116">
        <f>SUM(D5:D6)</f>
        <v>293</v>
      </c>
      <c r="E7" s="38">
        <f>SUM(E5:E6)</f>
        <v>1</v>
      </c>
      <c r="F7" s="118">
        <f>SUM(F5:F6)</f>
        <v>253</v>
      </c>
      <c r="G7" s="38">
        <f>SUM(G5:G6)</f>
        <v>1</v>
      </c>
      <c r="H7" s="120">
        <f>D7/F7-1</f>
        <v>0.15810276679841895</v>
      </c>
      <c r="I7" s="23"/>
    </row>
    <row r="8" spans="1:9" ht="14.25">
      <c r="A8" s="111"/>
      <c r="B8" s="114"/>
      <c r="C8" s="115"/>
      <c r="D8" s="117"/>
      <c r="E8" s="29">
        <f>+D7/D16</f>
        <v>0.33295454545454545</v>
      </c>
      <c r="F8" s="119"/>
      <c r="G8" s="29">
        <f>+F7/F16</f>
        <v>0.37315634218289084</v>
      </c>
      <c r="H8" s="121"/>
      <c r="I8" s="23"/>
    </row>
    <row r="9" spans="1:9" ht="14.25">
      <c r="A9" s="15"/>
      <c r="B9" s="3" t="s">
        <v>12</v>
      </c>
      <c r="C9" s="10" t="s">
        <v>16</v>
      </c>
      <c r="D9" s="5">
        <v>394</v>
      </c>
      <c r="E9" s="24">
        <f>D9/$D$14</f>
        <v>0.6712095400340715</v>
      </c>
      <c r="F9" s="7">
        <v>371</v>
      </c>
      <c r="G9" s="24">
        <f>F9/$F$14</f>
        <v>0.8729411764705882</v>
      </c>
      <c r="H9" s="9">
        <f>D9/F9-1</f>
        <v>0.06199460916442057</v>
      </c>
      <c r="I9" s="23"/>
    </row>
    <row r="10" spans="1:9" ht="14.25">
      <c r="A10" s="15"/>
      <c r="B10" s="3"/>
      <c r="C10" s="76" t="s">
        <v>17</v>
      </c>
      <c r="D10" s="77">
        <v>37</v>
      </c>
      <c r="E10" s="78">
        <f>D10/$D$14</f>
        <v>0.06303236797274275</v>
      </c>
      <c r="F10" s="79">
        <v>12</v>
      </c>
      <c r="G10" s="78">
        <f>F10/$F$14</f>
        <v>0.02823529411764706</v>
      </c>
      <c r="H10" s="80">
        <f>IF(F10=0,"",D10/F10-1)</f>
        <v>2.0833333333333335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0.005110732538330494</v>
      </c>
      <c r="F11" s="7">
        <v>3</v>
      </c>
      <c r="G11" s="24">
        <f>IF(F11=0,"",F11/$F$14)</f>
        <v>0.007058823529411765</v>
      </c>
      <c r="H11" s="9">
        <f>IF(F11=0,"",D11/F11-1)</f>
        <v>0</v>
      </c>
      <c r="I11" s="23"/>
    </row>
    <row r="12" spans="1:9" ht="14.25">
      <c r="A12" s="15"/>
      <c r="B12" s="3"/>
      <c r="C12" s="76" t="s">
        <v>19</v>
      </c>
      <c r="D12" s="77">
        <v>142</v>
      </c>
      <c r="E12" s="78">
        <f>D12/$D$14</f>
        <v>0.24190800681431004</v>
      </c>
      <c r="F12" s="81">
        <v>36</v>
      </c>
      <c r="G12" s="78">
        <f>F12/$F$14</f>
        <v>0.08470588235294117</v>
      </c>
      <c r="H12" s="80">
        <f>D12/F12-1</f>
        <v>2.9444444444444446</v>
      </c>
      <c r="I12" s="23"/>
    </row>
    <row r="13" spans="1:9" ht="14.25">
      <c r="A13" s="16"/>
      <c r="B13" s="10"/>
      <c r="C13" s="10" t="s">
        <v>20</v>
      </c>
      <c r="D13" s="5">
        <v>11</v>
      </c>
      <c r="E13" s="24">
        <f>IF(D13=0,"",D13/$D$14)</f>
        <v>0.018739352640545145</v>
      </c>
      <c r="F13" s="7">
        <v>3</v>
      </c>
      <c r="G13" s="24">
        <f>IF(F13=0,"",F13/$F$14)</f>
        <v>0.007058823529411765</v>
      </c>
      <c r="H13" s="9">
        <f>IF(F13=0,"",D13/F13-1)</f>
        <v>2.6666666666666665</v>
      </c>
      <c r="I13" s="23"/>
    </row>
    <row r="14" spans="1:9" ht="14.25">
      <c r="A14" s="128" t="s">
        <v>13</v>
      </c>
      <c r="B14" s="112" t="s">
        <v>5</v>
      </c>
      <c r="C14" s="113"/>
      <c r="D14" s="116">
        <f>SUM(D9:D13)</f>
        <v>587</v>
      </c>
      <c r="E14" s="38">
        <f>SUM(E9:E13)</f>
        <v>1</v>
      </c>
      <c r="F14" s="116">
        <f>SUM(F9:F13)</f>
        <v>425</v>
      </c>
      <c r="G14" s="38">
        <f>SUM(G9:G13)</f>
        <v>1</v>
      </c>
      <c r="H14" s="120">
        <f>D14/F14-1</f>
        <v>0.38117647058823523</v>
      </c>
      <c r="I14" s="23"/>
    </row>
    <row r="15" spans="1:9" ht="14.25">
      <c r="A15" s="128"/>
      <c r="B15" s="129"/>
      <c r="C15" s="130"/>
      <c r="D15" s="131"/>
      <c r="E15" s="38">
        <f>+D14/D16</f>
        <v>0.6670454545454545</v>
      </c>
      <c r="F15" s="131"/>
      <c r="G15" s="38">
        <f>F14/F16</f>
        <v>0.6268436578171092</v>
      </c>
      <c r="H15" s="132"/>
      <c r="I15" s="23"/>
    </row>
    <row r="16" spans="1:9" ht="14.25">
      <c r="A16" s="91"/>
      <c r="B16" s="93" t="s">
        <v>27</v>
      </c>
      <c r="C16" s="92"/>
      <c r="D16" s="94">
        <f>D7+D14</f>
        <v>880</v>
      </c>
      <c r="E16" s="95">
        <v>1</v>
      </c>
      <c r="F16" s="94">
        <f>F7+F14</f>
        <v>678</v>
      </c>
      <c r="G16" s="95">
        <v>1</v>
      </c>
      <c r="H16" s="96">
        <f>D16/F16-1</f>
        <v>0.29793510324483785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45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647</v>
      </c>
      <c r="D5" s="63">
        <f aca="true" t="shared" si="0" ref="D5:D11">C5/$C$12</f>
        <v>0.304184297132111</v>
      </c>
      <c r="E5" s="64">
        <v>413</v>
      </c>
      <c r="F5" s="63">
        <f>E5/$E$12</f>
        <v>0.23573059360730594</v>
      </c>
      <c r="G5" s="65">
        <f aca="true" t="shared" si="1" ref="G5:G10">C5/E5-1</f>
        <v>0.5665859564164648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512</v>
      </c>
      <c r="D6" s="69">
        <f t="shared" si="0"/>
        <v>0.24071462153267512</v>
      </c>
      <c r="E6" s="70">
        <v>490</v>
      </c>
      <c r="F6" s="89">
        <f aca="true" t="shared" si="2" ref="F6:F11">E6/$E$12</f>
        <v>0.2796803652968037</v>
      </c>
      <c r="G6" s="71">
        <f t="shared" si="1"/>
        <v>0.044897959183673564</v>
      </c>
      <c r="I6" s="27"/>
      <c r="J6" s="27"/>
    </row>
    <row r="7" spans="1:10" ht="14.25">
      <c r="A7" s="60">
        <v>3</v>
      </c>
      <c r="B7" s="61" t="s">
        <v>1</v>
      </c>
      <c r="C7" s="60">
        <v>165</v>
      </c>
      <c r="D7" s="63">
        <f t="shared" si="0"/>
        <v>0.07757404795486601</v>
      </c>
      <c r="E7" s="72">
        <v>187</v>
      </c>
      <c r="F7" s="90">
        <f t="shared" si="2"/>
        <v>0.1067351598173516</v>
      </c>
      <c r="G7" s="65">
        <f t="shared" si="1"/>
        <v>-0.11764705882352944</v>
      </c>
      <c r="I7" s="27"/>
      <c r="J7" s="27"/>
    </row>
    <row r="8" spans="1:10" ht="14.25">
      <c r="A8" s="66">
        <v>4</v>
      </c>
      <c r="B8" s="67" t="s">
        <v>30</v>
      </c>
      <c r="C8" s="66">
        <v>134</v>
      </c>
      <c r="D8" s="69">
        <f t="shared" si="0"/>
        <v>0.06299952985425482</v>
      </c>
      <c r="E8" s="70">
        <v>138</v>
      </c>
      <c r="F8" s="89">
        <f t="shared" si="2"/>
        <v>0.07876712328767123</v>
      </c>
      <c r="G8" s="71">
        <f>C8/E8-1</f>
        <v>-0.02898550724637683</v>
      </c>
      <c r="I8" s="27"/>
      <c r="J8" s="27"/>
    </row>
    <row r="9" spans="1:10" ht="14.25">
      <c r="A9" s="60">
        <v>5</v>
      </c>
      <c r="B9" s="73" t="s">
        <v>35</v>
      </c>
      <c r="C9" s="60">
        <v>93</v>
      </c>
      <c r="D9" s="63">
        <f t="shared" si="0"/>
        <v>0.04372355430183357</v>
      </c>
      <c r="E9" s="64">
        <v>84</v>
      </c>
      <c r="F9" s="90">
        <f t="shared" si="2"/>
        <v>0.04794520547945205</v>
      </c>
      <c r="G9" s="65">
        <f t="shared" si="1"/>
        <v>0.1071428571428572</v>
      </c>
      <c r="I9" s="27"/>
      <c r="J9" s="27"/>
    </row>
    <row r="10" spans="1:11" ht="14.25">
      <c r="A10" s="66">
        <v>6</v>
      </c>
      <c r="B10" s="67" t="s">
        <v>40</v>
      </c>
      <c r="C10" s="66">
        <v>83</v>
      </c>
      <c r="D10" s="69">
        <f t="shared" si="0"/>
        <v>0.03902209685002351</v>
      </c>
      <c r="E10" s="70">
        <v>45</v>
      </c>
      <c r="F10" s="89">
        <f t="shared" si="2"/>
        <v>0.025684931506849314</v>
      </c>
      <c r="G10" s="71">
        <f t="shared" si="1"/>
        <v>0.8444444444444446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493</v>
      </c>
      <c r="D11" s="86">
        <f t="shared" si="0"/>
        <v>0.231781852374236</v>
      </c>
      <c r="E11" s="84">
        <f>E12-SUM(E5:E10)</f>
        <v>395</v>
      </c>
      <c r="F11" s="87">
        <f t="shared" si="2"/>
        <v>0.2254566210045662</v>
      </c>
      <c r="G11" s="88">
        <f>C11/E11-1</f>
        <v>0.2481012658227848</v>
      </c>
      <c r="I11" s="27"/>
      <c r="J11" s="27"/>
      <c r="K11" s="26"/>
    </row>
    <row r="12" spans="1:11" ht="14.25">
      <c r="A12" s="41"/>
      <c r="B12" s="42" t="s">
        <v>5</v>
      </c>
      <c r="C12" s="43">
        <v>2127</v>
      </c>
      <c r="D12" s="44">
        <v>1</v>
      </c>
      <c r="E12" s="43">
        <v>1752</v>
      </c>
      <c r="F12" s="44">
        <v>1</v>
      </c>
      <c r="G12" s="45">
        <f>C12/E12-1</f>
        <v>0.21404109589041087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7">
      <selection activeCell="E35" sqref="E35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46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33" t="s">
        <v>15</v>
      </c>
      <c r="D5" s="4">
        <v>19</v>
      </c>
      <c r="E5" s="24">
        <f>+D5/$D$7</f>
        <v>0.042505592841163314</v>
      </c>
      <c r="F5" s="4">
        <v>9</v>
      </c>
      <c r="G5" s="24">
        <f>+F5/$F$7</f>
        <v>0.02425876010781671</v>
      </c>
      <c r="H5" s="9">
        <f>IF(F5=0," ",D5/F5-1)</f>
        <v>1.1111111111111112</v>
      </c>
    </row>
    <row r="6" spans="1:8" ht="14.25">
      <c r="A6" s="11"/>
      <c r="B6" s="3" t="s">
        <v>12</v>
      </c>
      <c r="C6" s="133"/>
      <c r="D6" s="4">
        <v>428</v>
      </c>
      <c r="E6" s="24">
        <f>+D6/$D$7</f>
        <v>0.9574944071588367</v>
      </c>
      <c r="F6" s="4">
        <v>362</v>
      </c>
      <c r="G6" s="24">
        <f>+F6/$F$7</f>
        <v>0.9757412398921833</v>
      </c>
      <c r="H6" s="9">
        <f>D6/F6-1</f>
        <v>0.18232044198895037</v>
      </c>
    </row>
    <row r="7" spans="1:8" ht="14.25">
      <c r="A7" s="110" t="s">
        <v>10</v>
      </c>
      <c r="B7" s="112" t="s">
        <v>5</v>
      </c>
      <c r="C7" s="113"/>
      <c r="D7" s="116">
        <f>SUM(D5:D6)</f>
        <v>447</v>
      </c>
      <c r="E7" s="28">
        <f>SUM(E5:E6)</f>
        <v>1</v>
      </c>
      <c r="F7" s="118">
        <f>SUM(F5:F6)</f>
        <v>371</v>
      </c>
      <c r="G7" s="28">
        <f>SUM(G5:G6)</f>
        <v>1</v>
      </c>
      <c r="H7" s="120">
        <f>D7/F7-1</f>
        <v>0.20485175202156336</v>
      </c>
    </row>
    <row r="8" spans="1:8" ht="14.25">
      <c r="A8" s="111"/>
      <c r="B8" s="114"/>
      <c r="C8" s="115"/>
      <c r="D8" s="117"/>
      <c r="E8" s="29">
        <f>+D7/D16</f>
        <v>0.21015514809590974</v>
      </c>
      <c r="F8" s="119"/>
      <c r="G8" s="29">
        <f>+F7/F16</f>
        <v>0.2117579908675799</v>
      </c>
      <c r="H8" s="121"/>
    </row>
    <row r="9" spans="1:8" ht="14.25">
      <c r="A9" s="11"/>
      <c r="B9" s="10" t="s">
        <v>12</v>
      </c>
      <c r="C9" s="2" t="s">
        <v>16</v>
      </c>
      <c r="D9" s="5">
        <v>181</v>
      </c>
      <c r="E9" s="24">
        <f>D9/$D$14</f>
        <v>0.10773809523809524</v>
      </c>
      <c r="F9" s="7">
        <v>171</v>
      </c>
      <c r="G9" s="24">
        <f>F9/$F$14</f>
        <v>0.12382331643736423</v>
      </c>
      <c r="H9" s="9">
        <f>D9/F9-1</f>
        <v>0.0584795321637428</v>
      </c>
    </row>
    <row r="10" spans="1:8" ht="14.25">
      <c r="A10" s="11"/>
      <c r="B10" s="10"/>
      <c r="C10" s="3" t="s">
        <v>17</v>
      </c>
      <c r="D10" s="5">
        <v>856</v>
      </c>
      <c r="E10" s="24">
        <f>D10/$D$14</f>
        <v>0.5095238095238095</v>
      </c>
      <c r="F10" s="8">
        <v>670</v>
      </c>
      <c r="G10" s="24">
        <f>F10/$F$14</f>
        <v>0.4851556842867487</v>
      </c>
      <c r="H10" s="9">
        <f>D10/F10-1</f>
        <v>0.27761194029850755</v>
      </c>
    </row>
    <row r="11" spans="1:8" ht="14.25">
      <c r="A11" s="11"/>
      <c r="B11" s="10"/>
      <c r="C11" s="3" t="s">
        <v>18</v>
      </c>
      <c r="D11" s="5">
        <v>3</v>
      </c>
      <c r="E11" s="24">
        <f>D11/$D$14</f>
        <v>0.0017857142857142857</v>
      </c>
      <c r="F11" s="7">
        <v>1</v>
      </c>
      <c r="G11" s="24">
        <f>F11/$F$14</f>
        <v>0.000724112961622013</v>
      </c>
      <c r="H11" s="9">
        <f>IF(F11=0," ",D11/F11-1)</f>
        <v>2</v>
      </c>
    </row>
    <row r="12" spans="1:8" ht="14.25">
      <c r="A12" s="11"/>
      <c r="B12" s="10"/>
      <c r="C12" s="3" t="s">
        <v>19</v>
      </c>
      <c r="D12" s="5">
        <v>560</v>
      </c>
      <c r="E12" s="24">
        <f>D12/$D$14</f>
        <v>0.3333333333333333</v>
      </c>
      <c r="F12" s="7">
        <v>486</v>
      </c>
      <c r="G12" s="24">
        <f>F12/$F$14</f>
        <v>0.35191889934829834</v>
      </c>
      <c r="H12" s="9">
        <f>D12/F12-1</f>
        <v>0.1522633744855968</v>
      </c>
    </row>
    <row r="13" spans="1:8" ht="14.25">
      <c r="A13" s="13"/>
      <c r="B13" s="10"/>
      <c r="C13" s="6" t="s">
        <v>34</v>
      </c>
      <c r="D13" s="5">
        <v>80</v>
      </c>
      <c r="E13" s="24">
        <f>D13/$D$14</f>
        <v>0.047619047619047616</v>
      </c>
      <c r="F13" s="7">
        <v>53</v>
      </c>
      <c r="G13" s="24">
        <f>F13/$F$14</f>
        <v>0.03837798696596669</v>
      </c>
      <c r="H13" s="9">
        <f>D13/F13-1</f>
        <v>0.509433962264151</v>
      </c>
    </row>
    <row r="14" spans="1:8" ht="14.25">
      <c r="A14" s="128" t="s">
        <v>13</v>
      </c>
      <c r="B14" s="112" t="s">
        <v>5</v>
      </c>
      <c r="C14" s="113"/>
      <c r="D14" s="116">
        <f>SUM(D9:D13)</f>
        <v>1680</v>
      </c>
      <c r="E14" s="28">
        <f>SUM(E9:E13)</f>
        <v>1</v>
      </c>
      <c r="F14" s="116">
        <f>SUM(F9:F13)</f>
        <v>1381</v>
      </c>
      <c r="G14" s="28">
        <f>SUM(G9:G13)</f>
        <v>1</v>
      </c>
      <c r="H14" s="120">
        <f>D14/F14-1</f>
        <v>0.21650977552498185</v>
      </c>
    </row>
    <row r="15" spans="1:8" ht="14.25">
      <c r="A15" s="128"/>
      <c r="B15" s="129"/>
      <c r="C15" s="130"/>
      <c r="D15" s="131"/>
      <c r="E15" s="38">
        <f>+D14/D16</f>
        <v>0.7898448519040903</v>
      </c>
      <c r="F15" s="131"/>
      <c r="G15" s="38">
        <f>F14/F16</f>
        <v>0.78824200913242</v>
      </c>
      <c r="H15" s="132"/>
    </row>
    <row r="16" spans="1:8" ht="14.25">
      <c r="A16" s="91"/>
      <c r="B16" s="93" t="s">
        <v>5</v>
      </c>
      <c r="C16" s="92"/>
      <c r="D16" s="97">
        <f>+D14+D7</f>
        <v>2127</v>
      </c>
      <c r="E16" s="98">
        <f>E8+E15</f>
        <v>1</v>
      </c>
      <c r="F16" s="99">
        <f>+F14+F7</f>
        <v>1752</v>
      </c>
      <c r="G16" s="98">
        <f>G8+G15</f>
        <v>1</v>
      </c>
      <c r="H16" s="100">
        <f>D16/F16-1</f>
        <v>0.21404109589041087</v>
      </c>
    </row>
    <row r="17" ht="14.25">
      <c r="A17" s="14" t="s">
        <v>32</v>
      </c>
    </row>
    <row r="19" spans="1:3" ht="39.75" customHeight="1">
      <c r="A19" s="138" t="s">
        <v>47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269</v>
      </c>
      <c r="C21" s="25">
        <f aca="true" t="shared" si="0" ref="C21:C36">B21/$B$37</f>
        <v>0.12646920545369064</v>
      </c>
    </row>
    <row r="22" spans="1:3" ht="14.25">
      <c r="A22" s="18">
        <v>2007</v>
      </c>
      <c r="B22" s="18">
        <v>210</v>
      </c>
      <c r="C22" s="25">
        <f t="shared" si="0"/>
        <v>0.09873060648801128</v>
      </c>
    </row>
    <row r="23" spans="1:3" ht="14.25">
      <c r="A23" s="18">
        <v>2009</v>
      </c>
      <c r="B23" s="18">
        <v>183</v>
      </c>
      <c r="C23" s="25">
        <f t="shared" si="0"/>
        <v>0.08603667136812412</v>
      </c>
    </row>
    <row r="24" spans="1:3" ht="14.25">
      <c r="A24" s="18">
        <v>2012</v>
      </c>
      <c r="B24" s="18">
        <v>177</v>
      </c>
      <c r="C24" s="25">
        <f t="shared" si="0"/>
        <v>0.08321579689703808</v>
      </c>
    </row>
    <row r="25" spans="1:3" ht="14.25">
      <c r="A25" s="18">
        <v>2006</v>
      </c>
      <c r="B25" s="18">
        <v>167</v>
      </c>
      <c r="C25" s="25">
        <f t="shared" si="0"/>
        <v>0.07851433944522802</v>
      </c>
    </row>
    <row r="26" spans="1:3" ht="14.25">
      <c r="A26" s="18">
        <v>2011</v>
      </c>
      <c r="B26" s="18">
        <v>161</v>
      </c>
      <c r="C26" s="25">
        <f t="shared" si="0"/>
        <v>0.07569346497414198</v>
      </c>
    </row>
    <row r="27" spans="1:3" ht="14.25">
      <c r="A27" s="18">
        <v>2010</v>
      </c>
      <c r="B27" s="18">
        <v>144</v>
      </c>
      <c r="C27" s="25">
        <f t="shared" si="0"/>
        <v>0.06770098730606489</v>
      </c>
    </row>
    <row r="28" spans="1:3" ht="14.25">
      <c r="A28" s="18">
        <v>2013</v>
      </c>
      <c r="B28" s="18">
        <v>139</v>
      </c>
      <c r="C28" s="25">
        <f t="shared" si="0"/>
        <v>0.06535025858015985</v>
      </c>
    </row>
    <row r="29" spans="1:3" ht="14.25">
      <c r="A29" s="18">
        <v>2014</v>
      </c>
      <c r="B29" s="18">
        <v>106</v>
      </c>
      <c r="C29" s="25">
        <f t="shared" si="0"/>
        <v>0.04983544898918665</v>
      </c>
    </row>
    <row r="30" spans="1:3" ht="14.25">
      <c r="A30" s="18">
        <v>2005</v>
      </c>
      <c r="B30" s="18">
        <v>104</v>
      </c>
      <c r="C30" s="25">
        <f t="shared" si="0"/>
        <v>0.048895157498824636</v>
      </c>
    </row>
    <row r="31" spans="1:3" ht="14.25">
      <c r="A31" s="18">
        <v>2015</v>
      </c>
      <c r="B31" s="18">
        <v>96</v>
      </c>
      <c r="C31" s="25">
        <f t="shared" si="0"/>
        <v>0.045133991537376586</v>
      </c>
    </row>
    <row r="32" spans="1:3" ht="14.25">
      <c r="A32" s="18">
        <v>2016</v>
      </c>
      <c r="B32" s="18">
        <v>67</v>
      </c>
      <c r="C32" s="25">
        <f t="shared" si="0"/>
        <v>0.03149976492712741</v>
      </c>
    </row>
    <row r="33" spans="1:3" ht="14.25">
      <c r="A33" s="18">
        <v>2004</v>
      </c>
      <c r="B33" s="18">
        <v>64</v>
      </c>
      <c r="C33" s="25">
        <f t="shared" si="0"/>
        <v>0.03008932769158439</v>
      </c>
    </row>
    <row r="34" spans="1:3" ht="14.25">
      <c r="A34" s="18">
        <v>2018</v>
      </c>
      <c r="B34" s="18">
        <v>55</v>
      </c>
      <c r="C34" s="25">
        <f t="shared" si="0"/>
        <v>0.025858015984955338</v>
      </c>
    </row>
    <row r="35" spans="1:3" ht="14.25">
      <c r="A35" s="18">
        <v>2003</v>
      </c>
      <c r="B35" s="18">
        <v>37</v>
      </c>
      <c r="C35" s="25">
        <f t="shared" si="0"/>
        <v>0.017395392571697227</v>
      </c>
    </row>
    <row r="36" spans="1:3" ht="14.25">
      <c r="A36" s="30" t="s">
        <v>36</v>
      </c>
      <c r="B36" s="30">
        <f>B37-SUM(B21:B35)</f>
        <v>148</v>
      </c>
      <c r="C36" s="31">
        <f t="shared" si="0"/>
        <v>0.06958157028678891</v>
      </c>
    </row>
    <row r="37" spans="1:4" ht="14.25">
      <c r="A37" s="35" t="s">
        <v>25</v>
      </c>
      <c r="B37" s="36">
        <f>D16</f>
        <v>2127</v>
      </c>
      <c r="C37" s="37">
        <f>SUM(C21:C36)</f>
        <v>0.9999999999999999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2023-08-27T11:35:50Z</dcterms:modified>
  <cp:category/>
  <cp:version/>
  <cp:contentType/>
  <cp:contentStatus/>
</cp:coreProperties>
</file>