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34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<sst xmlns="http://schemas.openxmlformats.org/spreadsheetml/2006/main" count="99" uniqueCount="48">
  <si>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</si>
  <si>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</si>
  <si>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</si>
  <si>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</si>
  <si>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</si>
  <si>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</si>
  <si>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</si>
  <si>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</si>
  <si>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</si>
  <si>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</si>
  <si>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</si>
  <si>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</si>
  <si>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</si>
  <si>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</si>
  <si>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</si>
  <si>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</si>
  <si>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</si>
  <si>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</si>
  <si>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</si>
  <si>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</si>
  <si>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INNY</t>
  </si>
  <si>
    <t>*/ w tym zabudowane podwozia marki MB, rejestrowane również pod inną marką</t>
  </si>
  <si>
    <t>udział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</si>
  <si>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</si>
  <si>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</si>
  <si>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</si>
  <si>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</si>
  <si>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</si>
  <si>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</si>
  <si>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OGÓŁEM**</t>
  </si>
  <si>
    <t>MAN</t>
  </si>
  <si>
    <t>IVECO</t>
  </si>
  <si>
    <t>Źródło: PZPM i JMK - analizy na podstawie Centralnej Ewidencji Pojazdów</t>
  </si>
  <si>
    <t xml:space="preserve"> </t>
  </si>
  <si>
    <t>b.d./inny</t>
  </si>
  <si>
    <t>SOR</t>
  </si>
  <si>
    <t>Pozostałe</t>
  </si>
  <si>
    <t>ISUZU</t>
  </si>
  <si>
    <t>**/ zasadniczo nie uwzględnia pojazdów własnej marki zarejestrowanych przez jej producenta</t>
  </si>
  <si>
    <t>AUTOSAN</t>
  </si>
  <si>
    <t>VAN HOOL</t>
  </si>
  <si>
    <t>Pierwsze rejestracje NOWYCH autobusów w Polsce 
styczeń- kwiecień 2023</t>
  </si>
  <si>
    <t>1-4.2023</t>
  </si>
  <si>
    <t>1-4.2022</t>
  </si>
  <si>
    <t>Pierwsze rejestracje NOWYCH autobusów w Polsce
styczeń-kwiecień 2023
według segmentów*</t>
  </si>
  <si>
    <t>Pierwsze rejestracje UŻYWANYCH autobusów w Polsce, 
styczeń-kwiecień 2023</t>
  </si>
  <si>
    <t>Pierwsze rejestracje UŻYWANYCH autobusów w Polsce
styczeń-kwiecień 2023
według segmentów</t>
  </si>
  <si>
    <t>Pierwsze rejestracje używanych autobusów, 
wg. roku produkcji; styczeń-kwiecień 2023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</si>
</sst>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9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10" fontId="51" fillId="0" borderId="10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70" fontId="2" fillId="0" borderId="12" xfId="59" applyNumberFormat="1" applyFont="1" applyFill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1" fillId="0" borderId="12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12" xfId="0" applyFont="1" applyBorder="1" applyAlignment="1">
      <alignment horizontal="center" vertical="center" wrapText="1"/>
    </xf>
    <xf numFmtId="170" fontId="0" fillId="0" borderId="0" xfId="58" applyNumberFormat="1" applyFont="1" applyAlignment="1">
      <alignment/>
    </xf>
    <xf numFmtId="9" fontId="55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51" fillId="0" borderId="10" xfId="0" applyNumberFormat="1" applyFont="1" applyBorder="1" applyAlignment="1">
      <alignment horizontal="center" vertical="center"/>
    </xf>
    <xf numFmtId="170" fontId="2" fillId="0" borderId="12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9" fontId="51" fillId="33" borderId="15" xfId="0" applyNumberFormat="1" applyFont="1" applyFill="1" applyBorder="1" applyAlignment="1">
      <alignment horizontal="center" vertical="center"/>
    </xf>
    <xf numFmtId="170" fontId="51" fillId="33" borderId="16" xfId="0" applyNumberFormat="1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 wrapText="1"/>
    </xf>
    <xf numFmtId="170" fontId="2" fillId="33" borderId="12" xfId="59" applyNumberFormat="1" applyFont="1" applyFill="1" applyBorder="1" applyAlignment="1">
      <alignment horizontal="center" vertical="center"/>
    </xf>
    <xf numFmtId="0" fontId="56" fillId="34" borderId="17" xfId="0" applyFont="1" applyFill="1" applyBorder="1" applyAlignment="1">
      <alignment vertical="center" wrapText="1"/>
    </xf>
    <xf numFmtId="0" fontId="56" fillId="34" borderId="16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vertical="center"/>
    </xf>
    <xf numFmtId="0" fontId="56" fillId="34" borderId="16" xfId="0" applyFont="1" applyFill="1" applyBorder="1" applyAlignment="1">
      <alignment horizontal="center" vertical="center"/>
    </xf>
    <xf numFmtId="9" fontId="56" fillId="34" borderId="17" xfId="0" applyNumberFormat="1" applyFont="1" applyFill="1" applyBorder="1" applyAlignment="1">
      <alignment horizontal="center" vertical="center" wrapText="1"/>
    </xf>
    <xf numFmtId="170" fontId="51" fillId="33" borderId="15" xfId="0" applyNumberFormat="1" applyFont="1" applyFill="1" applyBorder="1" applyAlignment="1">
      <alignment horizontal="center" vertical="center"/>
    </xf>
    <xf numFmtId="0" fontId="56" fillId="34" borderId="18" xfId="0" applyFont="1" applyFill="1" applyBorder="1" applyAlignment="1">
      <alignment horizontal="center" vertical="center" wrapText="1"/>
    </xf>
    <xf numFmtId="0" fontId="56" fillId="34" borderId="18" xfId="53" applyFont="1" applyFill="1" applyBorder="1" applyAlignment="1">
      <alignment horizontal="center" vertical="center" wrapText="1"/>
      <protection/>
    </xf>
    <xf numFmtId="0" fontId="56" fillId="34" borderId="19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vertical="center"/>
    </xf>
    <xf numFmtId="0" fontId="57" fillId="34" borderId="19" xfId="0" applyFont="1" applyFill="1" applyBorder="1" applyAlignment="1">
      <alignment horizontal="center" vertical="center" wrapText="1"/>
    </xf>
    <xf numFmtId="9" fontId="57" fillId="34" borderId="19" xfId="0" applyNumberFormat="1" applyFont="1" applyFill="1" applyBorder="1" applyAlignment="1">
      <alignment horizontal="center" vertical="center"/>
    </xf>
    <xf numFmtId="170" fontId="57" fillId="34" borderId="19" xfId="59" applyNumberFormat="1" applyFont="1" applyFill="1" applyBorder="1" applyAlignment="1">
      <alignment vertical="center"/>
    </xf>
    <xf numFmtId="0" fontId="51" fillId="0" borderId="20" xfId="0" applyFont="1" applyBorder="1" applyAlignment="1">
      <alignment horizontal="center" vertical="center"/>
    </xf>
    <xf numFmtId="0" fontId="51" fillId="0" borderId="20" xfId="0" applyFont="1" applyBorder="1" applyAlignment="1">
      <alignment vertical="center"/>
    </xf>
    <xf numFmtId="170" fontId="51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0" fontId="2" fillId="0" borderId="20" xfId="59" applyNumberFormat="1" applyFont="1" applyFill="1" applyBorder="1" applyAlignment="1">
      <alignment vertical="center"/>
    </xf>
    <xf numFmtId="0" fontId="51" fillId="33" borderId="20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vertical="center"/>
    </xf>
    <xf numFmtId="170" fontId="51" fillId="33" borderId="20" xfId="0" applyNumberFormat="1" applyFont="1" applyFill="1" applyBorder="1" applyAlignment="1">
      <alignment horizontal="center" vertical="center"/>
    </xf>
    <xf numFmtId="170" fontId="2" fillId="33" borderId="20" xfId="59" applyNumberFormat="1" applyFont="1" applyFill="1" applyBorder="1" applyAlignment="1">
      <alignment vertical="center"/>
    </xf>
    <xf numFmtId="0" fontId="51" fillId="0" borderId="21" xfId="0" applyFont="1" applyBorder="1" applyAlignment="1">
      <alignment horizontal="center" vertical="center"/>
    </xf>
    <xf numFmtId="0" fontId="51" fillId="0" borderId="21" xfId="0" applyFont="1" applyBorder="1" applyAlignment="1">
      <alignment vertical="center"/>
    </xf>
    <xf numFmtId="170" fontId="51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0" fontId="2" fillId="0" borderId="21" xfId="59" applyNumberFormat="1" applyFont="1" applyFill="1" applyBorder="1" applyAlignment="1">
      <alignment vertical="center"/>
    </xf>
    <xf numFmtId="0" fontId="51" fillId="0" borderId="22" xfId="0" applyFont="1" applyBorder="1" applyAlignment="1">
      <alignment horizontal="center" vertical="center"/>
    </xf>
    <xf numFmtId="0" fontId="51" fillId="0" borderId="22" xfId="0" applyFont="1" applyBorder="1" applyAlignment="1">
      <alignment vertical="center"/>
    </xf>
    <xf numFmtId="0" fontId="51" fillId="0" borderId="22" xfId="0" applyFont="1" applyBorder="1" applyAlignment="1">
      <alignment horizontal="center" vertical="center" wrapText="1"/>
    </xf>
    <xf numFmtId="170" fontId="51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0" fontId="2" fillId="0" borderId="22" xfId="59" applyNumberFormat="1" applyFont="1" applyFill="1" applyBorder="1" applyAlignment="1">
      <alignment vertical="center"/>
    </xf>
    <xf numFmtId="0" fontId="51" fillId="35" borderId="22" xfId="0" applyFont="1" applyFill="1" applyBorder="1" applyAlignment="1">
      <alignment horizontal="center" vertical="center"/>
    </xf>
    <xf numFmtId="0" fontId="51" fillId="35" borderId="22" xfId="0" applyFont="1" applyFill="1" applyBorder="1" applyAlignment="1">
      <alignment vertical="center"/>
    </xf>
    <xf numFmtId="0" fontId="51" fillId="35" borderId="22" xfId="0" applyFont="1" applyFill="1" applyBorder="1" applyAlignment="1">
      <alignment horizontal="center" vertical="center" wrapText="1"/>
    </xf>
    <xf numFmtId="170" fontId="51" fillId="35" borderId="22" xfId="0" applyNumberFormat="1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170" fontId="2" fillId="35" borderId="22" xfId="59" applyNumberFormat="1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51" fillId="0" borderId="22" xfId="0" applyFont="1" applyFill="1" applyBorder="1" applyAlignment="1">
      <alignment vertical="center"/>
    </xf>
    <xf numFmtId="0" fontId="56" fillId="34" borderId="23" xfId="0" applyFont="1" applyFill="1" applyBorder="1" applyAlignment="1">
      <alignment horizontal="center" vertical="center" wrapText="1"/>
    </xf>
    <xf numFmtId="0" fontId="56" fillId="34" borderId="23" xfId="53" applyFont="1" applyFill="1" applyBorder="1" applyAlignment="1">
      <alignment horizontal="center" vertical="center" wrapText="1"/>
      <protection/>
    </xf>
    <xf numFmtId="0" fontId="51" fillId="36" borderId="13" xfId="0" applyFont="1" applyFill="1" applyBorder="1" applyAlignment="1">
      <alignment vertical="center"/>
    </xf>
    <xf numFmtId="0" fontId="51" fillId="36" borderId="13" xfId="0" applyFont="1" applyFill="1" applyBorder="1" applyAlignment="1">
      <alignment horizontal="center" vertical="center"/>
    </xf>
    <xf numFmtId="170" fontId="51" fillId="36" borderId="10" xfId="0" applyNumberFormat="1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 wrapText="1"/>
    </xf>
    <xf numFmtId="170" fontId="2" fillId="36" borderId="12" xfId="59" applyNumberFormat="1" applyFont="1" applyFill="1" applyBorder="1" applyAlignment="1">
      <alignment vertical="center"/>
    </xf>
    <xf numFmtId="0" fontId="2" fillId="36" borderId="13" xfId="0" applyFont="1" applyFill="1" applyBorder="1" applyAlignment="1">
      <alignment horizontal="center" vertical="center"/>
    </xf>
    <xf numFmtId="0" fontId="56" fillId="34" borderId="24" xfId="0" applyFont="1" applyFill="1" applyBorder="1" applyAlignment="1">
      <alignment horizontal="center" vertical="center" wrapText="1"/>
    </xf>
    <xf numFmtId="0" fontId="56" fillId="34" borderId="24" xfId="53" applyFont="1" applyFill="1" applyBorder="1" applyAlignment="1">
      <alignment horizontal="center" vertical="center" wrapText="1"/>
      <protection/>
    </xf>
    <xf numFmtId="0" fontId="51" fillId="33" borderId="21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vertical="center"/>
    </xf>
    <xf numFmtId="170" fontId="51" fillId="33" borderId="21" xfId="0" applyNumberFormat="1" applyFont="1" applyFill="1" applyBorder="1" applyAlignment="1">
      <alignment horizontal="center" vertical="center"/>
    </xf>
    <xf numFmtId="170" fontId="2" fillId="33" borderId="21" xfId="0" applyNumberFormat="1" applyFont="1" applyFill="1" applyBorder="1" applyAlignment="1">
      <alignment horizontal="center" vertical="center"/>
    </xf>
    <xf numFmtId="170" fontId="2" fillId="33" borderId="21" xfId="59" applyNumberFormat="1" applyFont="1" applyFill="1" applyBorder="1" applyAlignment="1">
      <alignment vertical="center"/>
    </xf>
    <xf numFmtId="170" fontId="2" fillId="35" borderId="22" xfId="0" applyNumberFormat="1" applyFont="1" applyFill="1" applyBorder="1" applyAlignment="1">
      <alignment horizontal="center" vertical="center"/>
    </xf>
    <xf numFmtId="170" fontId="2" fillId="0" borderId="22" xfId="0" applyNumberFormat="1" applyFont="1" applyBorder="1" applyAlignment="1">
      <alignment horizontal="center" vertical="center"/>
    </xf>
    <xf numFmtId="0" fontId="56" fillId="34" borderId="25" xfId="0" applyFont="1" applyFill="1" applyBorder="1" applyAlignment="1">
      <alignment horizontal="center" vertical="center"/>
    </xf>
    <xf numFmtId="0" fontId="57" fillId="34" borderId="26" xfId="0" applyFont="1" applyFill="1" applyBorder="1" applyAlignment="1">
      <alignment vertical="center"/>
    </xf>
    <xf numFmtId="0" fontId="57" fillId="34" borderId="27" xfId="0" applyFont="1" applyFill="1" applyBorder="1" applyAlignment="1">
      <alignment vertical="center"/>
    </xf>
    <xf numFmtId="0" fontId="57" fillId="34" borderId="28" xfId="0" applyFont="1" applyFill="1" applyBorder="1" applyAlignment="1">
      <alignment horizontal="center" vertical="center" wrapText="1"/>
    </xf>
    <xf numFmtId="9" fontId="57" fillId="34" borderId="28" xfId="0" applyNumberFormat="1" applyFont="1" applyFill="1" applyBorder="1" applyAlignment="1">
      <alignment horizontal="center" vertical="center"/>
    </xf>
    <xf numFmtId="170" fontId="57" fillId="34" borderId="28" xfId="59" applyNumberFormat="1" applyFont="1" applyFill="1" applyBorder="1" applyAlignment="1">
      <alignment vertical="center"/>
    </xf>
    <xf numFmtId="0" fontId="57" fillId="34" borderId="27" xfId="0" applyFont="1" applyFill="1" applyBorder="1" applyAlignment="1">
      <alignment horizontal="center" vertical="center" wrapText="1"/>
    </xf>
    <xf numFmtId="9" fontId="57" fillId="34" borderId="29" xfId="0" applyNumberFormat="1" applyFont="1" applyFill="1" applyBorder="1" applyAlignment="1">
      <alignment horizontal="center" vertical="center"/>
    </xf>
    <xf numFmtId="0" fontId="57" fillId="34" borderId="30" xfId="0" applyFont="1" applyFill="1" applyBorder="1" applyAlignment="1">
      <alignment horizontal="center" vertical="center" wrapText="1"/>
    </xf>
    <xf numFmtId="170" fontId="57" fillId="34" borderId="31" xfId="59" applyNumberFormat="1" applyFont="1" applyFill="1" applyBorder="1" applyAlignment="1">
      <alignment vertical="center"/>
    </xf>
    <xf numFmtId="0" fontId="56" fillId="34" borderId="32" xfId="0" applyFont="1" applyFill="1" applyBorder="1" applyAlignment="1">
      <alignment horizontal="center" vertical="center" wrapText="1"/>
    </xf>
    <xf numFmtId="0" fontId="56" fillId="34" borderId="32" xfId="53" applyFont="1" applyFill="1" applyBorder="1" applyAlignment="1">
      <alignment horizontal="center" vertical="center" wrapText="1"/>
      <protection/>
    </xf>
    <xf numFmtId="0" fontId="56" fillId="34" borderId="22" xfId="53" applyFont="1" applyFill="1" applyBorder="1" applyAlignment="1">
      <alignment horizontal="center" vertical="center" wrapText="1"/>
      <protection/>
    </xf>
    <xf numFmtId="0" fontId="56" fillId="34" borderId="18" xfId="53" applyFont="1" applyFill="1" applyBorder="1" applyAlignment="1">
      <alignment horizontal="center" vertical="center" wrapText="1"/>
      <protection/>
    </xf>
    <xf numFmtId="0" fontId="56" fillId="34" borderId="22" xfId="0" applyFont="1" applyFill="1" applyBorder="1" applyAlignment="1">
      <alignment horizontal="center" vertical="center" wrapText="1"/>
    </xf>
    <xf numFmtId="0" fontId="56" fillId="34" borderId="18" xfId="0" applyFont="1" applyFill="1" applyBorder="1" applyAlignment="1">
      <alignment horizontal="center" vertical="center" wrapText="1"/>
    </xf>
    <xf numFmtId="49" fontId="56" fillId="34" borderId="33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left" vertical="center"/>
    </xf>
    <xf numFmtId="0" fontId="51" fillId="33" borderId="15" xfId="0" applyFont="1" applyFill="1" applyBorder="1" applyAlignment="1">
      <alignment horizontal="left" vertical="center"/>
    </xf>
    <xf numFmtId="0" fontId="51" fillId="33" borderId="35" xfId="0" applyFont="1" applyFill="1" applyBorder="1" applyAlignment="1">
      <alignment horizontal="left" vertical="center"/>
    </xf>
    <xf numFmtId="0" fontId="51" fillId="33" borderId="36" xfId="0" applyFont="1" applyFill="1" applyBorder="1" applyAlignment="1">
      <alignment horizontal="left" vertical="center"/>
    </xf>
    <xf numFmtId="0" fontId="51" fillId="33" borderId="34" xfId="0" applyFont="1" applyFill="1" applyBorder="1" applyAlignment="1">
      <alignment horizontal="center" vertical="center"/>
    </xf>
    <xf numFmtId="0" fontId="51" fillId="33" borderId="35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170" fontId="2" fillId="33" borderId="11" xfId="59" applyNumberFormat="1" applyFont="1" applyFill="1" applyBorder="1" applyAlignment="1">
      <alignment horizontal="center" vertical="center"/>
    </xf>
    <xf numFmtId="170" fontId="2" fillId="33" borderId="14" xfId="59" applyNumberFormat="1" applyFont="1" applyFill="1" applyBorder="1" applyAlignment="1">
      <alignment horizontal="center" vertical="center"/>
    </xf>
    <xf numFmtId="0" fontId="56" fillId="34" borderId="37" xfId="53" applyFont="1" applyFill="1" applyBorder="1" applyAlignment="1">
      <alignment horizontal="center" vertical="center" wrapText="1"/>
      <protection/>
    </xf>
    <xf numFmtId="0" fontId="56" fillId="34" borderId="38" xfId="53" applyFont="1" applyFill="1" applyBorder="1" applyAlignment="1">
      <alignment horizontal="center" vertical="center" wrapText="1"/>
      <protection/>
    </xf>
    <xf numFmtId="0" fontId="56" fillId="34" borderId="39" xfId="0" applyFont="1" applyFill="1" applyBorder="1" applyAlignment="1">
      <alignment horizontal="center" vertical="center" wrapText="1"/>
    </xf>
    <xf numFmtId="0" fontId="56" fillId="34" borderId="33" xfId="0" applyFont="1" applyFill="1" applyBorder="1" applyAlignment="1">
      <alignment horizontal="center" vertical="center" wrapText="1"/>
    </xf>
    <xf numFmtId="0" fontId="56" fillId="34" borderId="40" xfId="0" applyFont="1" applyFill="1" applyBorder="1" applyAlignment="1">
      <alignment horizontal="center" vertical="center" wrapText="1"/>
    </xf>
    <xf numFmtId="0" fontId="56" fillId="34" borderId="3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left" vertical="center"/>
    </xf>
    <xf numFmtId="0" fontId="51" fillId="33" borderId="13" xfId="0" applyFont="1" applyFill="1" applyBorder="1" applyAlignment="1">
      <alignment horizontal="center" vertical="center"/>
    </xf>
    <xf numFmtId="170" fontId="2" fillId="33" borderId="12" xfId="59" applyNumberFormat="1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6" fillId="34" borderId="23" xfId="0" applyFont="1" applyFill="1" applyBorder="1" applyAlignment="1">
      <alignment horizontal="center" vertical="center" wrapText="1"/>
    </xf>
    <xf numFmtId="0" fontId="56" fillId="34" borderId="24" xfId="0" applyFont="1" applyFill="1" applyBorder="1" applyAlignment="1">
      <alignment horizontal="center" vertical="center" wrapText="1"/>
    </xf>
    <xf numFmtId="0" fontId="56" fillId="34" borderId="23" xfId="53" applyFont="1" applyFill="1" applyBorder="1" applyAlignment="1">
      <alignment horizontal="center" vertical="center" wrapText="1"/>
      <protection/>
    </xf>
    <xf numFmtId="0" fontId="56" fillId="34" borderId="24" xfId="53" applyFont="1" applyFill="1" applyBorder="1" applyAlignment="1">
      <alignment horizontal="center" vertical="center" wrapText="1"/>
      <protection/>
    </xf>
    <xf numFmtId="0" fontId="46" fillId="0" borderId="0" xfId="0" applyFont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wa_Szelag\Desktop\PZPM_CEP_autobusy%20nowe%20i%20uzywane_od_2017_do_04.2023_ba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ks"/>
      <sheetName val="INDEX"/>
      <sheetName val="Analiza_BUS_N(3)"/>
      <sheetName val="Analiza_BUS_Eco_"/>
      <sheetName val="Analiza_BUS_N(2)"/>
      <sheetName val="Analiza_BUS"/>
      <sheetName val="Analiza_BUS_U(4)"/>
      <sheetName val="Analiza_BUS_U(5)"/>
      <sheetName val="Analiza_BUS_U(6)"/>
      <sheetName val="Analiza_Producent_krajowy"/>
      <sheetName val="New&amp;Used_BUS_baza"/>
      <sheetName val="New&amp;Used_BUS_baza_pro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PageLayoutView="0" workbookViewId="0" topLeftCell="A1">
      <selection activeCell="H14" sqref="H14"/>
    </sheetView>
  </sheetViews>
  <sheetFormatPr defaultColWidth="9.140625" defaultRowHeight="15"/>
  <cols>
    <col min="2" max="2" width="16.57421875" style="0" bestFit="1" customWidth="1"/>
    <col min="3" max="7" width="10.8515625" style="0" customWidth="1"/>
    <col min="8" max="8" width="10.140625" style="0" bestFit="1" customWidth="1"/>
  </cols>
  <sheetData>
    <row r="1" spans="1:7" ht="15" customHeight="1">
      <c r="A1" s="108" t="s">
        <v>41</v>
      </c>
      <c r="B1" s="108"/>
      <c r="C1" s="108"/>
      <c r="D1" s="108"/>
      <c r="E1" s="108"/>
      <c r="F1" s="108"/>
      <c r="G1" s="108"/>
    </row>
    <row r="2" spans="1:7" ht="14.25">
      <c r="A2" s="108"/>
      <c r="B2" s="108"/>
      <c r="C2" s="108"/>
      <c r="D2" s="108"/>
      <c r="E2" s="108"/>
      <c r="F2" s="108"/>
      <c r="G2" s="108"/>
    </row>
    <row r="3" spans="1:7" ht="25.5" customHeight="1">
      <c r="A3" s="105" t="s">
        <v>3</v>
      </c>
      <c r="B3" s="105" t="s">
        <v>4</v>
      </c>
      <c r="C3" s="107" t="s">
        <v>42</v>
      </c>
      <c r="D3" s="107"/>
      <c r="E3" s="107" t="s">
        <v>43</v>
      </c>
      <c r="F3" s="107"/>
      <c r="G3" s="103" t="s">
        <v>8</v>
      </c>
    </row>
    <row r="4" spans="1:7" ht="42.75" customHeight="1">
      <c r="A4" s="106"/>
      <c r="B4" s="106"/>
      <c r="C4" s="39" t="s">
        <v>7</v>
      </c>
      <c r="D4" s="40" t="s">
        <v>6</v>
      </c>
      <c r="E4" s="39" t="s">
        <v>7</v>
      </c>
      <c r="F4" s="40" t="s">
        <v>6</v>
      </c>
      <c r="G4" s="104"/>
    </row>
    <row r="5" spans="1:10" ht="14.25">
      <c r="A5" s="60">
        <v>1</v>
      </c>
      <c r="B5" s="61" t="s">
        <v>0</v>
      </c>
      <c r="C5" s="62">
        <v>213</v>
      </c>
      <c r="D5" s="63">
        <f>C5/$C$14</f>
        <v>0.494199535962877</v>
      </c>
      <c r="E5" s="64">
        <v>131</v>
      </c>
      <c r="F5" s="63">
        <f aca="true" t="shared" si="0" ref="F5:F13">E5/$E$14</f>
        <v>0.3226600985221675</v>
      </c>
      <c r="G5" s="65">
        <f>C5/E5-1</f>
        <v>0.6259541984732824</v>
      </c>
      <c r="H5" s="27"/>
      <c r="I5" s="22"/>
      <c r="J5" s="26"/>
    </row>
    <row r="6" spans="1:10" ht="14.25">
      <c r="A6" s="66">
        <v>2</v>
      </c>
      <c r="B6" s="67" t="s">
        <v>26</v>
      </c>
      <c r="C6" s="68">
        <v>56</v>
      </c>
      <c r="D6" s="69">
        <f aca="true" t="shared" si="1" ref="D6:D13">C6/$C$14</f>
        <v>0.12993039443155452</v>
      </c>
      <c r="E6" s="70">
        <v>104</v>
      </c>
      <c r="F6" s="69">
        <f t="shared" si="0"/>
        <v>0.2561576354679803</v>
      </c>
      <c r="G6" s="71">
        <f aca="true" t="shared" si="2" ref="G6:G12">IF(E6=0,"",C6/E6-1)</f>
        <v>-0.46153846153846156</v>
      </c>
      <c r="H6" s="27"/>
      <c r="I6" s="22"/>
      <c r="J6" s="26"/>
    </row>
    <row r="7" spans="1:8" ht="14.25">
      <c r="A7" s="60">
        <v>3</v>
      </c>
      <c r="B7" s="61" t="s">
        <v>31</v>
      </c>
      <c r="C7" s="60">
        <v>48</v>
      </c>
      <c r="D7" s="63">
        <f t="shared" si="1"/>
        <v>0.11136890951276102</v>
      </c>
      <c r="E7" s="72">
        <v>12</v>
      </c>
      <c r="F7" s="63">
        <f t="shared" si="0"/>
        <v>0.029556650246305417</v>
      </c>
      <c r="G7" s="65">
        <f t="shared" si="2"/>
        <v>3</v>
      </c>
      <c r="H7" s="27"/>
    </row>
    <row r="8" spans="1:8" ht="14.25">
      <c r="A8" s="66">
        <v>4</v>
      </c>
      <c r="B8" s="67" t="s">
        <v>30</v>
      </c>
      <c r="C8" s="66">
        <v>42</v>
      </c>
      <c r="D8" s="69">
        <f t="shared" si="1"/>
        <v>0.09744779582366589</v>
      </c>
      <c r="E8" s="70">
        <v>90</v>
      </c>
      <c r="F8" s="69">
        <f t="shared" si="0"/>
        <v>0.22167487684729065</v>
      </c>
      <c r="G8" s="71">
        <f t="shared" si="2"/>
        <v>-0.5333333333333333</v>
      </c>
      <c r="H8" s="27"/>
    </row>
    <row r="9" spans="1:8" ht="14.25" customHeight="1">
      <c r="A9" s="60">
        <v>5</v>
      </c>
      <c r="B9" s="73" t="s">
        <v>39</v>
      </c>
      <c r="C9" s="60">
        <v>25</v>
      </c>
      <c r="D9" s="63">
        <f t="shared" si="1"/>
        <v>0.058004640371229696</v>
      </c>
      <c r="E9" s="64"/>
      <c r="F9" s="63">
        <f t="shared" si="0"/>
        <v>0</v>
      </c>
      <c r="G9" s="65">
        <f t="shared" si="2"/>
      </c>
      <c r="H9" s="27"/>
    </row>
    <row r="10" spans="1:8" ht="14.25" customHeight="1" hidden="1" thickBot="1">
      <c r="A10" s="55"/>
      <c r="B10" s="56" t="s">
        <v>37</v>
      </c>
      <c r="C10" s="55">
        <v>33</v>
      </c>
      <c r="D10" s="57"/>
      <c r="E10" s="58"/>
      <c r="F10" s="57"/>
      <c r="G10" s="59">
        <f t="shared" si="2"/>
      </c>
      <c r="H10" s="27"/>
    </row>
    <row r="11" spans="1:8" ht="14.25" customHeight="1" hidden="1">
      <c r="A11" s="46"/>
      <c r="B11" s="47"/>
      <c r="C11" s="46"/>
      <c r="D11" s="48"/>
      <c r="E11" s="49"/>
      <c r="F11" s="48"/>
      <c r="G11" s="50"/>
      <c r="H11" s="27"/>
    </row>
    <row r="12" spans="1:8" ht="14.25" customHeight="1" hidden="1">
      <c r="A12" s="46"/>
      <c r="B12" s="47"/>
      <c r="C12" s="46"/>
      <c r="D12" s="48">
        <f t="shared" si="1"/>
        <v>0</v>
      </c>
      <c r="E12" s="49"/>
      <c r="F12" s="48">
        <f t="shared" si="0"/>
        <v>0</v>
      </c>
      <c r="G12" s="50">
        <f t="shared" si="2"/>
      </c>
      <c r="H12" s="27"/>
    </row>
    <row r="13" spans="1:8" ht="14.25" customHeight="1">
      <c r="A13" s="51"/>
      <c r="B13" s="52" t="s">
        <v>2</v>
      </c>
      <c r="C13" s="51">
        <f>C14-SUM(C5:C9)</f>
        <v>47</v>
      </c>
      <c r="D13" s="53">
        <f t="shared" si="1"/>
        <v>0.10904872389791183</v>
      </c>
      <c r="E13" s="51">
        <f>E14-SUM(E5:E12)</f>
        <v>69</v>
      </c>
      <c r="F13" s="53">
        <f t="shared" si="0"/>
        <v>0.16995073891625614</v>
      </c>
      <c r="G13" s="54">
        <f>C13/E13-1</f>
        <v>-0.3188405797101449</v>
      </c>
      <c r="H13" s="27"/>
    </row>
    <row r="14" spans="1:8" ht="14.25">
      <c r="A14" s="41"/>
      <c r="B14" s="42" t="s">
        <v>29</v>
      </c>
      <c r="C14" s="43">
        <v>431</v>
      </c>
      <c r="D14" s="44">
        <v>1</v>
      </c>
      <c r="E14" s="43">
        <v>406</v>
      </c>
      <c r="F14" s="44">
        <v>1</v>
      </c>
      <c r="G14" s="45">
        <f>C14/E14-1</f>
        <v>0.061576354679802936</v>
      </c>
      <c r="H14" s="27"/>
    </row>
    <row r="15" ht="14.25">
      <c r="A15" s="17" t="s">
        <v>21</v>
      </c>
    </row>
    <row r="16" ht="14.25">
      <c r="A16" s="17" t="s">
        <v>38</v>
      </c>
    </row>
    <row r="17" ht="14.25">
      <c r="A17" s="14" t="s">
        <v>32</v>
      </c>
    </row>
  </sheetData>
  <sheetProtection/>
  <mergeCells count="6">
    <mergeCell ref="G3:G4"/>
    <mergeCell ref="A3:A4"/>
    <mergeCell ref="B3:B4"/>
    <mergeCell ref="C3:D3"/>
    <mergeCell ref="E3:F3"/>
    <mergeCell ref="A1:G2"/>
  </mergeCells>
  <conditionalFormatting sqref="G14">
    <cfRule type="cellIs" priority="7" dxfId="11" operator="lessThan">
      <formula>0</formula>
    </cfRule>
  </conditionalFormatting>
  <conditionalFormatting sqref="G5:G13">
    <cfRule type="cellIs" priority="6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D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I21"/>
  <sheetViews>
    <sheetView showGridLines="0" zoomScalePageLayoutView="0" workbookViewId="0" topLeftCell="A2">
      <selection activeCell="F9" sqref="F9:F13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109" t="s">
        <v>44</v>
      </c>
      <c r="B2" s="109"/>
      <c r="C2" s="109"/>
      <c r="D2" s="109"/>
      <c r="E2" s="109"/>
      <c r="F2" s="109"/>
      <c r="G2" s="109"/>
      <c r="H2" s="109"/>
    </row>
    <row r="3" spans="1:8" ht="37.5" customHeight="1">
      <c r="A3" s="124" t="s">
        <v>9</v>
      </c>
      <c r="B3" s="125"/>
      <c r="C3" s="125" t="s">
        <v>14</v>
      </c>
      <c r="D3" s="107" t="s">
        <v>42</v>
      </c>
      <c r="E3" s="107"/>
      <c r="F3" s="107" t="s">
        <v>43</v>
      </c>
      <c r="G3" s="107"/>
      <c r="H3" s="122" t="s">
        <v>8</v>
      </c>
    </row>
    <row r="4" spans="1:8" ht="33" customHeight="1">
      <c r="A4" s="126"/>
      <c r="B4" s="127"/>
      <c r="C4" s="127"/>
      <c r="D4" s="101" t="s">
        <v>7</v>
      </c>
      <c r="E4" s="102" t="s">
        <v>6</v>
      </c>
      <c r="F4" s="101" t="s">
        <v>7</v>
      </c>
      <c r="G4" s="102" t="s">
        <v>6</v>
      </c>
      <c r="H4" s="123"/>
    </row>
    <row r="5" spans="1:8" ht="14.25">
      <c r="A5" s="12"/>
      <c r="B5" s="3" t="s">
        <v>11</v>
      </c>
      <c r="C5" s="133" t="s">
        <v>15</v>
      </c>
      <c r="D5" s="4"/>
      <c r="E5" s="24">
        <f>IF(D5=0,"",D5/$D$7)</f>
      </c>
      <c r="F5" s="7"/>
      <c r="G5" s="1">
        <f>IF(F5=0,"",F5/$F$7)</f>
      </c>
      <c r="H5" s="9">
        <f>IF(F5=0,"",D5/F5-1)</f>
      </c>
    </row>
    <row r="6" spans="1:9" ht="14.25">
      <c r="A6" s="15"/>
      <c r="B6" s="3" t="s">
        <v>12</v>
      </c>
      <c r="C6" s="133"/>
      <c r="D6" s="4">
        <v>152</v>
      </c>
      <c r="E6" s="24">
        <f>+D6/$D$7</f>
        <v>1</v>
      </c>
      <c r="F6" s="7">
        <v>151</v>
      </c>
      <c r="G6" s="24">
        <f>+F6/$F$7</f>
        <v>1</v>
      </c>
      <c r="H6" s="9">
        <f>D6/F6-1</f>
        <v>0.0066225165562914245</v>
      </c>
      <c r="I6" s="21"/>
    </row>
    <row r="7" spans="1:9" ht="14.25">
      <c r="A7" s="110" t="s">
        <v>10</v>
      </c>
      <c r="B7" s="112" t="s">
        <v>5</v>
      </c>
      <c r="C7" s="113"/>
      <c r="D7" s="116">
        <f>SUM(D5:D6)</f>
        <v>152</v>
      </c>
      <c r="E7" s="38">
        <f>SUM(E5:E6)</f>
        <v>1</v>
      </c>
      <c r="F7" s="118">
        <f>SUM(F5:F6)</f>
        <v>151</v>
      </c>
      <c r="G7" s="38">
        <f>SUM(G5:G6)</f>
        <v>1</v>
      </c>
      <c r="H7" s="120">
        <f>D7/F7-1</f>
        <v>0.0066225165562914245</v>
      </c>
      <c r="I7" s="23"/>
    </row>
    <row r="8" spans="1:9" ht="14.25">
      <c r="A8" s="111"/>
      <c r="B8" s="114"/>
      <c r="C8" s="115"/>
      <c r="D8" s="117"/>
      <c r="E8" s="29">
        <f>+D7/D16</f>
        <v>0.35266821345707655</v>
      </c>
      <c r="F8" s="119"/>
      <c r="G8" s="29">
        <f>+F7/F16</f>
        <v>0.37192118226600984</v>
      </c>
      <c r="H8" s="121"/>
      <c r="I8" s="23"/>
    </row>
    <row r="9" spans="1:9" ht="14.25">
      <c r="A9" s="15"/>
      <c r="B9" s="3" t="s">
        <v>12</v>
      </c>
      <c r="C9" s="10" t="s">
        <v>16</v>
      </c>
      <c r="D9" s="5">
        <v>187</v>
      </c>
      <c r="E9" s="24">
        <f>D9/$D$14</f>
        <v>0.6702508960573477</v>
      </c>
      <c r="F9" s="7">
        <v>231</v>
      </c>
      <c r="G9" s="24">
        <f>F9/$F$14</f>
        <v>0.9058823529411765</v>
      </c>
      <c r="H9" s="9">
        <f>D9/F9-1</f>
        <v>-0.19047619047619047</v>
      </c>
      <c r="I9" s="23"/>
    </row>
    <row r="10" spans="1:9" ht="14.25">
      <c r="A10" s="15"/>
      <c r="B10" s="3"/>
      <c r="C10" s="76" t="s">
        <v>17</v>
      </c>
      <c r="D10" s="77">
        <v>24</v>
      </c>
      <c r="E10" s="78">
        <f>D10/$D$14</f>
        <v>0.08602150537634409</v>
      </c>
      <c r="F10" s="79">
        <v>9</v>
      </c>
      <c r="G10" s="78">
        <f>F10/$F$14</f>
        <v>0.03529411764705882</v>
      </c>
      <c r="H10" s="80">
        <f>IF(F10=0,"",D10/F10-1)</f>
        <v>1.6666666666666665</v>
      </c>
      <c r="I10" s="23"/>
    </row>
    <row r="11" spans="1:9" ht="14.25">
      <c r="A11" s="15"/>
      <c r="B11" s="3"/>
      <c r="C11" s="10" t="s">
        <v>18</v>
      </c>
      <c r="D11" s="5">
        <v>2</v>
      </c>
      <c r="E11" s="24">
        <f>IF(D11=0,"",D11/$D$14)</f>
        <v>0.007168458781362007</v>
      </c>
      <c r="F11" s="7">
        <v>2</v>
      </c>
      <c r="G11" s="24">
        <f>IF(F11=0,"",F11/$F$14)</f>
        <v>0.00784313725490196</v>
      </c>
      <c r="H11" s="9">
        <f>IF(F11=0,"",D11/F11-1)</f>
        <v>0</v>
      </c>
      <c r="I11" s="23"/>
    </row>
    <row r="12" spans="1:9" ht="14.25">
      <c r="A12" s="15"/>
      <c r="B12" s="3"/>
      <c r="C12" s="76" t="s">
        <v>19</v>
      </c>
      <c r="D12" s="77">
        <v>59</v>
      </c>
      <c r="E12" s="78">
        <f>D12/$D$14</f>
        <v>0.2114695340501792</v>
      </c>
      <c r="F12" s="81">
        <v>12</v>
      </c>
      <c r="G12" s="78">
        <f>F12/$F$14</f>
        <v>0.047058823529411764</v>
      </c>
      <c r="H12" s="80">
        <f>D12/F12-1</f>
        <v>3.916666666666667</v>
      </c>
      <c r="I12" s="23"/>
    </row>
    <row r="13" spans="1:9" ht="14.25">
      <c r="A13" s="16"/>
      <c r="B13" s="10"/>
      <c r="C13" s="10" t="s">
        <v>20</v>
      </c>
      <c r="D13" s="5">
        <v>7</v>
      </c>
      <c r="E13" s="24">
        <f>IF(D13=0,"",D13/$D$14)</f>
        <v>0.025089605734767026</v>
      </c>
      <c r="F13" s="7">
        <v>1</v>
      </c>
      <c r="G13" s="24">
        <f>IF(F13=0,"",F13/$F$14)</f>
        <v>0.00392156862745098</v>
      </c>
      <c r="H13" s="9">
        <f>IF(F13=0,"",D13/F13-1)</f>
        <v>6</v>
      </c>
      <c r="I13" s="23"/>
    </row>
    <row r="14" spans="1:9" ht="14.25">
      <c r="A14" s="128" t="s">
        <v>13</v>
      </c>
      <c r="B14" s="112" t="s">
        <v>5</v>
      </c>
      <c r="C14" s="113"/>
      <c r="D14" s="116">
        <f>SUM(D9:D13)</f>
        <v>279</v>
      </c>
      <c r="E14" s="38">
        <f>SUM(E9:E13)</f>
        <v>1</v>
      </c>
      <c r="F14" s="116">
        <f>SUM(F9:F13)</f>
        <v>255</v>
      </c>
      <c r="G14" s="38">
        <f>SUM(G9:G13)</f>
        <v>1</v>
      </c>
      <c r="H14" s="120">
        <f>D14/F14-1</f>
        <v>0.09411764705882364</v>
      </c>
      <c r="I14" s="23"/>
    </row>
    <row r="15" spans="1:9" ht="14.25">
      <c r="A15" s="128"/>
      <c r="B15" s="129"/>
      <c r="C15" s="130"/>
      <c r="D15" s="131"/>
      <c r="E15" s="38">
        <f>+D14/D16</f>
        <v>0.6473317865429234</v>
      </c>
      <c r="F15" s="131"/>
      <c r="G15" s="38">
        <f>F14/F16</f>
        <v>0.6280788177339901</v>
      </c>
      <c r="H15" s="132"/>
      <c r="I15" s="23"/>
    </row>
    <row r="16" spans="1:9" ht="14.25">
      <c r="A16" s="91"/>
      <c r="B16" s="93" t="s">
        <v>27</v>
      </c>
      <c r="C16" s="92"/>
      <c r="D16" s="94">
        <v>431</v>
      </c>
      <c r="E16" s="95">
        <v>1</v>
      </c>
      <c r="F16" s="94">
        <v>406</v>
      </c>
      <c r="G16" s="95">
        <v>1</v>
      </c>
      <c r="H16" s="96">
        <f>D16/F16-1</f>
        <v>0.061576354679802936</v>
      </c>
      <c r="I16" s="23"/>
    </row>
    <row r="17" ht="14.25">
      <c r="A17" s="14" t="s">
        <v>32</v>
      </c>
    </row>
    <row r="18" ht="14.25">
      <c r="A18" s="14" t="s">
        <v>28</v>
      </c>
    </row>
    <row r="19" ht="14.25">
      <c r="H19" s="19"/>
    </row>
    <row r="21" ht="14.25">
      <c r="B21" t="s">
        <v>33</v>
      </c>
    </row>
  </sheetData>
  <sheetProtection/>
  <mergeCells count="17">
    <mergeCell ref="C3:C4"/>
    <mergeCell ref="A14:A15"/>
    <mergeCell ref="B14:C15"/>
    <mergeCell ref="D14:D15"/>
    <mergeCell ref="F14:F15"/>
    <mergeCell ref="H14:H15"/>
    <mergeCell ref="C5:C6"/>
    <mergeCell ref="A2:H2"/>
    <mergeCell ref="A7:A8"/>
    <mergeCell ref="B7:C8"/>
    <mergeCell ref="D7:D8"/>
    <mergeCell ref="F7:F8"/>
    <mergeCell ref="H7:H8"/>
    <mergeCell ref="D3:E3"/>
    <mergeCell ref="F3:G3"/>
    <mergeCell ref="H3:H4"/>
    <mergeCell ref="A3:B4"/>
  </mergeCells>
  <conditionalFormatting sqref="H5:H7 H9 H14 H12">
    <cfRule type="cellIs" priority="5" dxfId="11" operator="lessThan">
      <formula>0</formula>
    </cfRule>
  </conditionalFormatting>
  <conditionalFormatting sqref="H16">
    <cfRule type="cellIs" priority="4" dxfId="11" operator="lessThan">
      <formula>0</formula>
    </cfRule>
  </conditionalFormatting>
  <conditionalFormatting sqref="H13">
    <cfRule type="cellIs" priority="3" dxfId="11" operator="lessThan">
      <formula>0</formula>
    </cfRule>
  </conditionalFormatting>
  <conditionalFormatting sqref="H10:H11">
    <cfRule type="cellIs" priority="1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E11:E12 H13 G11:H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PageLayoutView="0" workbookViewId="0" topLeftCell="A1">
      <selection activeCell="E12" sqref="E12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4.25">
      <c r="A1" s="108" t="s">
        <v>45</v>
      </c>
      <c r="B1" s="108"/>
      <c r="C1" s="108"/>
      <c r="D1" s="108"/>
      <c r="E1" s="108"/>
      <c r="F1" s="108"/>
      <c r="G1" s="108"/>
    </row>
    <row r="2" spans="1:7" ht="14.25">
      <c r="A2" s="108"/>
      <c r="B2" s="108"/>
      <c r="C2" s="108"/>
      <c r="D2" s="108"/>
      <c r="E2" s="108"/>
      <c r="F2" s="108"/>
      <c r="G2" s="108"/>
    </row>
    <row r="3" spans="1:7" ht="25.5" customHeight="1">
      <c r="A3" s="134" t="s">
        <v>3</v>
      </c>
      <c r="B3" s="134" t="s">
        <v>4</v>
      </c>
      <c r="C3" s="107" t="s">
        <v>42</v>
      </c>
      <c r="D3" s="107"/>
      <c r="E3" s="107" t="s">
        <v>43</v>
      </c>
      <c r="F3" s="107"/>
      <c r="G3" s="136" t="s">
        <v>8</v>
      </c>
    </row>
    <row r="4" spans="1:7" ht="42.75" customHeight="1">
      <c r="A4" s="135"/>
      <c r="B4" s="135"/>
      <c r="C4" s="82" t="s">
        <v>7</v>
      </c>
      <c r="D4" s="83" t="s">
        <v>6</v>
      </c>
      <c r="E4" s="82" t="s">
        <v>7</v>
      </c>
      <c r="F4" s="83" t="s">
        <v>6</v>
      </c>
      <c r="G4" s="137"/>
    </row>
    <row r="5" spans="1:11" ht="14.25">
      <c r="A5" s="60">
        <v>1</v>
      </c>
      <c r="B5" s="61" t="s">
        <v>31</v>
      </c>
      <c r="C5" s="62">
        <v>386</v>
      </c>
      <c r="D5" s="63">
        <f aca="true" t="shared" si="0" ref="D5:D11">C5/$C$12</f>
        <v>0.2884902840059791</v>
      </c>
      <c r="E5" s="64">
        <v>287</v>
      </c>
      <c r="F5" s="63">
        <f>E5/$E$12</f>
        <v>0.2712665406427221</v>
      </c>
      <c r="G5" s="65">
        <f aca="true" t="shared" si="1" ref="G5:G10">C5/E5-1</f>
        <v>0.3449477351916377</v>
      </c>
      <c r="I5" s="27"/>
      <c r="J5" s="27"/>
      <c r="K5" s="26"/>
    </row>
    <row r="6" spans="1:10" ht="14.25">
      <c r="A6" s="66">
        <v>2</v>
      </c>
      <c r="B6" s="67" t="s">
        <v>0</v>
      </c>
      <c r="C6" s="68">
        <v>342</v>
      </c>
      <c r="D6" s="69">
        <f t="shared" si="0"/>
        <v>0.2556053811659193</v>
      </c>
      <c r="E6" s="70">
        <v>269</v>
      </c>
      <c r="F6" s="89">
        <f aca="true" t="shared" si="2" ref="F6:F11">E6/$E$12</f>
        <v>0.2542533081285444</v>
      </c>
      <c r="G6" s="71">
        <f t="shared" si="1"/>
        <v>0.27137546468401497</v>
      </c>
      <c r="I6" s="27"/>
      <c r="J6" s="27"/>
    </row>
    <row r="7" spans="1:10" ht="14.25">
      <c r="A7" s="60">
        <v>3</v>
      </c>
      <c r="B7" s="61" t="s">
        <v>1</v>
      </c>
      <c r="C7" s="60">
        <v>117</v>
      </c>
      <c r="D7" s="63">
        <f t="shared" si="0"/>
        <v>0.08744394618834081</v>
      </c>
      <c r="E7" s="72">
        <v>100</v>
      </c>
      <c r="F7" s="90">
        <f t="shared" si="2"/>
        <v>0.0945179584120983</v>
      </c>
      <c r="G7" s="65">
        <f t="shared" si="1"/>
        <v>0.16999999999999993</v>
      </c>
      <c r="I7" s="27"/>
      <c r="J7" s="27"/>
    </row>
    <row r="8" spans="1:10" ht="14.25">
      <c r="A8" s="66">
        <v>4</v>
      </c>
      <c r="B8" s="67" t="s">
        <v>30</v>
      </c>
      <c r="C8" s="66">
        <v>88</v>
      </c>
      <c r="D8" s="69">
        <f t="shared" si="0"/>
        <v>0.06576980568011959</v>
      </c>
      <c r="E8" s="70">
        <v>77</v>
      </c>
      <c r="F8" s="89">
        <f t="shared" si="2"/>
        <v>0.07277882797731569</v>
      </c>
      <c r="G8" s="71">
        <f>C8/E8-1</f>
        <v>0.1428571428571428</v>
      </c>
      <c r="I8" s="27"/>
      <c r="J8" s="27"/>
    </row>
    <row r="9" spans="1:10" ht="14.25">
      <c r="A9" s="60">
        <v>5</v>
      </c>
      <c r="B9" s="73" t="s">
        <v>35</v>
      </c>
      <c r="C9" s="60">
        <v>70</v>
      </c>
      <c r="D9" s="63">
        <f t="shared" si="0"/>
        <v>0.052316890881913304</v>
      </c>
      <c r="E9" s="64">
        <v>60</v>
      </c>
      <c r="F9" s="90">
        <f t="shared" si="2"/>
        <v>0.05671077504725898</v>
      </c>
      <c r="G9" s="65">
        <f t="shared" si="1"/>
        <v>0.16666666666666674</v>
      </c>
      <c r="I9" s="27"/>
      <c r="J9" s="27"/>
    </row>
    <row r="10" spans="1:11" ht="14.25">
      <c r="A10" s="66">
        <v>6</v>
      </c>
      <c r="B10" s="67" t="s">
        <v>40</v>
      </c>
      <c r="C10" s="66">
        <v>49</v>
      </c>
      <c r="D10" s="69">
        <f t="shared" si="0"/>
        <v>0.03662182361733931</v>
      </c>
      <c r="E10" s="70">
        <v>23</v>
      </c>
      <c r="F10" s="89">
        <f t="shared" si="2"/>
        <v>0.021739130434782608</v>
      </c>
      <c r="G10" s="71">
        <f t="shared" si="1"/>
        <v>1.1304347826086958</v>
      </c>
      <c r="I10" s="27"/>
      <c r="J10" s="27"/>
      <c r="K10" s="26"/>
    </row>
    <row r="11" spans="1:11" ht="14.25">
      <c r="A11" s="84"/>
      <c r="B11" s="85" t="s">
        <v>2</v>
      </c>
      <c r="C11" s="84">
        <f>C12-SUM(C5:C10)</f>
        <v>286</v>
      </c>
      <c r="D11" s="86">
        <f t="shared" si="0"/>
        <v>0.21375186846038863</v>
      </c>
      <c r="E11" s="84">
        <f>E12-SUM(E5:E10)</f>
        <v>242</v>
      </c>
      <c r="F11" s="87">
        <f t="shared" si="2"/>
        <v>0.22873345935727787</v>
      </c>
      <c r="G11" s="88">
        <f>C11/E11-1</f>
        <v>0.18181818181818188</v>
      </c>
      <c r="I11" s="27"/>
      <c r="J11" s="27"/>
      <c r="K11" s="26"/>
    </row>
    <row r="12" spans="1:11" ht="14.25">
      <c r="A12" s="41"/>
      <c r="B12" s="42" t="s">
        <v>5</v>
      </c>
      <c r="C12" s="43">
        <v>1338</v>
      </c>
      <c r="D12" s="44">
        <v>1</v>
      </c>
      <c r="E12" s="43">
        <v>1058</v>
      </c>
      <c r="F12" s="44">
        <v>1</v>
      </c>
      <c r="G12" s="45">
        <f>C12/E12-1</f>
        <v>0.2646502835538753</v>
      </c>
      <c r="I12" s="27"/>
      <c r="J12" s="27"/>
      <c r="K12" s="26"/>
    </row>
    <row r="13" spans="1:9" ht="14.25">
      <c r="A13" s="14" t="s">
        <v>32</v>
      </c>
      <c r="I13" s="22"/>
    </row>
    <row r="14" ht="14.25">
      <c r="I14" s="22"/>
    </row>
  </sheetData>
  <sheetProtection/>
  <mergeCells count="6">
    <mergeCell ref="A3:A4"/>
    <mergeCell ref="B3:B4"/>
    <mergeCell ref="C3:D3"/>
    <mergeCell ref="E3:F3"/>
    <mergeCell ref="G3:G4"/>
    <mergeCell ref="A1:G2"/>
  </mergeCells>
  <conditionalFormatting sqref="G5:G11">
    <cfRule type="cellIs" priority="4" dxfId="11" operator="lessThan">
      <formula>0</formula>
    </cfRule>
  </conditionalFormatting>
  <conditionalFormatting sqref="G12">
    <cfRule type="cellIs" priority="3" dxfId="11" operator="lessThan">
      <formula>0</formula>
    </cfRule>
  </conditionalFormatting>
  <conditionalFormatting sqref="G8">
    <cfRule type="cellIs" priority="1" dxfId="1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  <ignoredErrors>
    <ignoredError sqref="D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H39"/>
  <sheetViews>
    <sheetView showGridLines="0" zoomScalePageLayoutView="0" workbookViewId="0" topLeftCell="A1">
      <selection activeCell="I37" sqref="I37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6" customHeight="1">
      <c r="A2" s="109" t="s">
        <v>46</v>
      </c>
      <c r="B2" s="109"/>
      <c r="C2" s="109"/>
      <c r="D2" s="109"/>
      <c r="E2" s="109"/>
      <c r="F2" s="109"/>
      <c r="G2" s="109"/>
      <c r="H2" s="109"/>
    </row>
    <row r="3" spans="1:8" ht="37.5" customHeight="1">
      <c r="A3" s="134" t="s">
        <v>9</v>
      </c>
      <c r="B3" s="134"/>
      <c r="C3" s="134" t="s">
        <v>14</v>
      </c>
      <c r="D3" s="107" t="s">
        <v>42</v>
      </c>
      <c r="E3" s="107"/>
      <c r="F3" s="107" t="s">
        <v>43</v>
      </c>
      <c r="G3" s="107"/>
      <c r="H3" s="136" t="s">
        <v>8</v>
      </c>
    </row>
    <row r="4" spans="1:8" ht="33" customHeight="1">
      <c r="A4" s="134"/>
      <c r="B4" s="134"/>
      <c r="C4" s="134"/>
      <c r="D4" s="74" t="s">
        <v>7</v>
      </c>
      <c r="E4" s="75" t="s">
        <v>6</v>
      </c>
      <c r="F4" s="74" t="s">
        <v>7</v>
      </c>
      <c r="G4" s="75" t="s">
        <v>6</v>
      </c>
      <c r="H4" s="136"/>
    </row>
    <row r="5" spans="1:8" ht="14.25">
      <c r="A5" s="12"/>
      <c r="B5" s="3" t="s">
        <v>11</v>
      </c>
      <c r="C5" s="133" t="s">
        <v>15</v>
      </c>
      <c r="D5" s="4">
        <v>11</v>
      </c>
      <c r="E5" s="24">
        <f>+D5/$D$7</f>
        <v>0.040145985401459854</v>
      </c>
      <c r="F5" s="4">
        <v>4</v>
      </c>
      <c r="G5" s="24">
        <f>+F5/$F$7</f>
        <v>0.01606425702811245</v>
      </c>
      <c r="H5" s="9">
        <f>IF(F5=0," ",D5/F5-1)</f>
        <v>1.75</v>
      </c>
    </row>
    <row r="6" spans="1:8" ht="14.25">
      <c r="A6" s="11"/>
      <c r="B6" s="3" t="s">
        <v>12</v>
      </c>
      <c r="C6" s="133"/>
      <c r="D6" s="4">
        <v>263</v>
      </c>
      <c r="E6" s="24">
        <f>+D6/$D$7</f>
        <v>0.9598540145985401</v>
      </c>
      <c r="F6" s="4">
        <v>245</v>
      </c>
      <c r="G6" s="24">
        <f>+F6/$F$7</f>
        <v>0.9839357429718876</v>
      </c>
      <c r="H6" s="9">
        <f>D6/F6-1</f>
        <v>0.07346938775510203</v>
      </c>
    </row>
    <row r="7" spans="1:8" ht="14.25">
      <c r="A7" s="110" t="s">
        <v>10</v>
      </c>
      <c r="B7" s="112" t="s">
        <v>5</v>
      </c>
      <c r="C7" s="113"/>
      <c r="D7" s="116">
        <f>SUM(D5:D6)</f>
        <v>274</v>
      </c>
      <c r="E7" s="28">
        <f>SUM(E5:E6)</f>
        <v>1</v>
      </c>
      <c r="F7" s="118">
        <f>SUM(F5:F6)</f>
        <v>249</v>
      </c>
      <c r="G7" s="28">
        <f>SUM(G5:G6)</f>
        <v>1</v>
      </c>
      <c r="H7" s="120">
        <f>D7/F7-1</f>
        <v>0.10040160642570273</v>
      </c>
    </row>
    <row r="8" spans="1:8" ht="14.25">
      <c r="A8" s="111"/>
      <c r="B8" s="114"/>
      <c r="C8" s="115"/>
      <c r="D8" s="117"/>
      <c r="E8" s="29">
        <f>+D7/D16</f>
        <v>0.20478325859491778</v>
      </c>
      <c r="F8" s="119"/>
      <c r="G8" s="29">
        <f>+F7/F16</f>
        <v>0.23534971644612476</v>
      </c>
      <c r="H8" s="121"/>
    </row>
    <row r="9" spans="1:8" ht="14.25">
      <c r="A9" s="11"/>
      <c r="B9" s="10" t="s">
        <v>12</v>
      </c>
      <c r="C9" s="2" t="s">
        <v>16</v>
      </c>
      <c r="D9" s="5">
        <v>110</v>
      </c>
      <c r="E9" s="24">
        <f>D9/$D$14</f>
        <v>0.10338345864661654</v>
      </c>
      <c r="F9" s="7">
        <v>106</v>
      </c>
      <c r="G9" s="24">
        <f>F9/$F$14</f>
        <v>0.13102595797280595</v>
      </c>
      <c r="H9" s="9">
        <f>D9/F9-1</f>
        <v>0.037735849056603765</v>
      </c>
    </row>
    <row r="10" spans="1:8" ht="14.25">
      <c r="A10" s="11"/>
      <c r="B10" s="10"/>
      <c r="C10" s="3" t="s">
        <v>17</v>
      </c>
      <c r="D10" s="5">
        <v>528</v>
      </c>
      <c r="E10" s="24">
        <f>D10/$D$14</f>
        <v>0.49624060150375937</v>
      </c>
      <c r="F10" s="8">
        <v>408</v>
      </c>
      <c r="G10" s="24">
        <f>F10/$F$14</f>
        <v>0.5043263288009888</v>
      </c>
      <c r="H10" s="9">
        <f>D10/F10-1</f>
        <v>0.2941176470588236</v>
      </c>
    </row>
    <row r="11" spans="1:8" ht="14.25">
      <c r="A11" s="11"/>
      <c r="B11" s="10"/>
      <c r="C11" s="3" t="s">
        <v>18</v>
      </c>
      <c r="D11" s="5">
        <v>2</v>
      </c>
      <c r="E11" s="24">
        <f>D11/$D$14</f>
        <v>0.0018796992481203006</v>
      </c>
      <c r="F11" s="7">
        <v>1</v>
      </c>
      <c r="G11" s="24">
        <f>F11/$F$14</f>
        <v>0.0012360939431396785</v>
      </c>
      <c r="H11" s="9">
        <f>IF(F11=0," ",D11/F11-1)</f>
        <v>1</v>
      </c>
    </row>
    <row r="12" spans="1:8" ht="14.25">
      <c r="A12" s="11"/>
      <c r="B12" s="10"/>
      <c r="C12" s="3" t="s">
        <v>19</v>
      </c>
      <c r="D12" s="5">
        <v>376</v>
      </c>
      <c r="E12" s="24">
        <f>D12/$D$14</f>
        <v>0.3533834586466165</v>
      </c>
      <c r="F12" s="7">
        <v>261</v>
      </c>
      <c r="G12" s="24">
        <f>F12/$F$14</f>
        <v>0.3226205191594561</v>
      </c>
      <c r="H12" s="9">
        <f>D12/F12-1</f>
        <v>0.4406130268199233</v>
      </c>
    </row>
    <row r="13" spans="1:8" ht="14.25">
      <c r="A13" s="13"/>
      <c r="B13" s="10"/>
      <c r="C13" s="6" t="s">
        <v>34</v>
      </c>
      <c r="D13" s="5">
        <v>48</v>
      </c>
      <c r="E13" s="24">
        <f>D13/$D$14</f>
        <v>0.045112781954887216</v>
      </c>
      <c r="F13" s="7">
        <v>33</v>
      </c>
      <c r="G13" s="24">
        <f>F13/$F$14</f>
        <v>0.0407911001236094</v>
      </c>
      <c r="H13" s="9">
        <f>D13/F13-1</f>
        <v>0.4545454545454546</v>
      </c>
    </row>
    <row r="14" spans="1:8" ht="14.25">
      <c r="A14" s="128" t="s">
        <v>13</v>
      </c>
      <c r="B14" s="112" t="s">
        <v>5</v>
      </c>
      <c r="C14" s="113"/>
      <c r="D14" s="116">
        <f>SUM(D9:D13)</f>
        <v>1064</v>
      </c>
      <c r="E14" s="28">
        <f>SUM(E9:E13)</f>
        <v>0.9999999999999999</v>
      </c>
      <c r="F14" s="116">
        <f>SUM(F9:F13)</f>
        <v>809</v>
      </c>
      <c r="G14" s="28">
        <f>SUM(G9:G13)</f>
        <v>1</v>
      </c>
      <c r="H14" s="120">
        <f>D14/F14-1</f>
        <v>0.3152039555006181</v>
      </c>
    </row>
    <row r="15" spans="1:8" ht="14.25">
      <c r="A15" s="128"/>
      <c r="B15" s="129"/>
      <c r="C15" s="130"/>
      <c r="D15" s="131"/>
      <c r="E15" s="38">
        <f>+D14/D16</f>
        <v>0.7952167414050823</v>
      </c>
      <c r="F15" s="131"/>
      <c r="G15" s="38">
        <f>F14/F16</f>
        <v>0.7646502835538752</v>
      </c>
      <c r="H15" s="132"/>
    </row>
    <row r="16" spans="1:8" ht="14.25">
      <c r="A16" s="91"/>
      <c r="B16" s="93" t="s">
        <v>5</v>
      </c>
      <c r="C16" s="92"/>
      <c r="D16" s="97">
        <f>+D14+D7</f>
        <v>1338</v>
      </c>
      <c r="E16" s="98">
        <f>E8+E15</f>
        <v>1</v>
      </c>
      <c r="F16" s="99">
        <f>+F14+F7</f>
        <v>1058</v>
      </c>
      <c r="G16" s="98">
        <f>G8+G15</f>
        <v>1</v>
      </c>
      <c r="H16" s="100">
        <f>D16/F16-1</f>
        <v>0.2646502835538753</v>
      </c>
    </row>
    <row r="17" ht="14.25">
      <c r="A17" s="14" t="s">
        <v>32</v>
      </c>
    </row>
    <row r="19" spans="1:3" ht="39.75" customHeight="1">
      <c r="A19" s="138" t="s">
        <v>47</v>
      </c>
      <c r="B19" s="138"/>
      <c r="C19" s="138"/>
    </row>
    <row r="20" spans="1:3" ht="21.75" customHeight="1">
      <c r="A20" s="32" t="s">
        <v>23</v>
      </c>
      <c r="B20" s="33" t="s">
        <v>24</v>
      </c>
      <c r="C20" s="34" t="s">
        <v>22</v>
      </c>
    </row>
    <row r="21" spans="1:3" ht="14.25">
      <c r="A21" s="18">
        <v>2008</v>
      </c>
      <c r="B21" s="18">
        <v>161</v>
      </c>
      <c r="C21" s="25">
        <f aca="true" t="shared" si="0" ref="C21:C36">B21/$B$37</f>
        <v>0.1203288490284006</v>
      </c>
    </row>
    <row r="22" spans="1:3" ht="14.25">
      <c r="A22" s="18">
        <v>2007</v>
      </c>
      <c r="B22" s="18">
        <v>143</v>
      </c>
      <c r="C22" s="25">
        <f t="shared" si="0"/>
        <v>0.10687593423019431</v>
      </c>
    </row>
    <row r="23" spans="1:3" ht="14.25">
      <c r="A23" s="18">
        <v>2009</v>
      </c>
      <c r="B23" s="18">
        <v>117</v>
      </c>
      <c r="C23" s="25">
        <f t="shared" si="0"/>
        <v>0.08744394618834081</v>
      </c>
    </row>
    <row r="24" spans="1:3" ht="14.25">
      <c r="A24" s="18">
        <v>2012</v>
      </c>
      <c r="B24" s="18">
        <v>110</v>
      </c>
      <c r="C24" s="25">
        <f t="shared" si="0"/>
        <v>0.08221225710014948</v>
      </c>
    </row>
    <row r="25" spans="1:3" ht="14.25">
      <c r="A25" s="18">
        <v>2006</v>
      </c>
      <c r="B25" s="18">
        <v>107</v>
      </c>
      <c r="C25" s="25">
        <f t="shared" si="0"/>
        <v>0.07997010463378176</v>
      </c>
    </row>
    <row r="26" spans="1:3" ht="14.25">
      <c r="A26" s="18">
        <v>2011</v>
      </c>
      <c r="B26" s="18">
        <v>102</v>
      </c>
      <c r="C26" s="25">
        <f t="shared" si="0"/>
        <v>0.07623318385650224</v>
      </c>
    </row>
    <row r="27" spans="1:3" ht="14.25">
      <c r="A27" s="18">
        <v>2013</v>
      </c>
      <c r="B27" s="18">
        <v>95</v>
      </c>
      <c r="C27" s="25">
        <f t="shared" si="0"/>
        <v>0.07100149476831091</v>
      </c>
    </row>
    <row r="28" spans="1:3" ht="14.25">
      <c r="A28" s="18">
        <v>2010</v>
      </c>
      <c r="B28" s="18">
        <v>82</v>
      </c>
      <c r="C28" s="25">
        <f t="shared" si="0"/>
        <v>0.061285500747384154</v>
      </c>
    </row>
    <row r="29" spans="1:3" ht="14.25">
      <c r="A29" s="18">
        <v>2005</v>
      </c>
      <c r="B29" s="18">
        <v>69</v>
      </c>
      <c r="C29" s="25">
        <f t="shared" si="0"/>
        <v>0.0515695067264574</v>
      </c>
    </row>
    <row r="30" spans="1:3" ht="14.25">
      <c r="A30" s="18">
        <v>2014</v>
      </c>
      <c r="B30" s="18">
        <v>56</v>
      </c>
      <c r="C30" s="25">
        <f t="shared" si="0"/>
        <v>0.04185351270553064</v>
      </c>
    </row>
    <row r="31" spans="1:3" ht="14.25">
      <c r="A31" s="18">
        <v>2015</v>
      </c>
      <c r="B31" s="18">
        <v>53</v>
      </c>
      <c r="C31" s="25">
        <f t="shared" si="0"/>
        <v>0.03961136023916293</v>
      </c>
    </row>
    <row r="32" spans="1:3" ht="14.25">
      <c r="A32" s="18">
        <v>2016</v>
      </c>
      <c r="B32" s="18">
        <v>45</v>
      </c>
      <c r="C32" s="25">
        <f t="shared" si="0"/>
        <v>0.033632286995515695</v>
      </c>
    </row>
    <row r="33" spans="1:3" ht="14.25">
      <c r="A33" s="18">
        <v>2004</v>
      </c>
      <c r="B33" s="18">
        <v>45</v>
      </c>
      <c r="C33" s="25">
        <f t="shared" si="0"/>
        <v>0.033632286995515695</v>
      </c>
    </row>
    <row r="34" spans="1:3" ht="14.25">
      <c r="A34" s="18">
        <v>2018</v>
      </c>
      <c r="B34" s="18">
        <v>36</v>
      </c>
      <c r="C34" s="25">
        <f t="shared" si="0"/>
        <v>0.026905829596412557</v>
      </c>
    </row>
    <row r="35" spans="1:3" ht="14.25">
      <c r="A35" s="18">
        <v>2003</v>
      </c>
      <c r="B35" s="18">
        <v>27</v>
      </c>
      <c r="C35" s="25">
        <f t="shared" si="0"/>
        <v>0.020179372197309416</v>
      </c>
    </row>
    <row r="36" spans="1:3" ht="14.25">
      <c r="A36" s="30" t="s">
        <v>36</v>
      </c>
      <c r="B36" s="30">
        <f>B37-SUM(B21:B35)</f>
        <v>90</v>
      </c>
      <c r="C36" s="31">
        <f t="shared" si="0"/>
        <v>0.06726457399103139</v>
      </c>
    </row>
    <row r="37" spans="1:4" ht="14.25">
      <c r="A37" s="35" t="s">
        <v>25</v>
      </c>
      <c r="B37" s="36">
        <f>D16</f>
        <v>1338</v>
      </c>
      <c r="C37" s="37">
        <f>SUM(C21:C36)</f>
        <v>0.9999999999999999</v>
      </c>
      <c r="D37" s="20"/>
    </row>
    <row r="38" spans="1:3" ht="14.25">
      <c r="A38" s="139" t="s">
        <v>32</v>
      </c>
      <c r="B38" s="139"/>
      <c r="C38" s="139"/>
    </row>
    <row r="39" spans="1:3" ht="14.25">
      <c r="A39" s="140"/>
      <c r="B39" s="140"/>
      <c r="C39" s="140"/>
    </row>
  </sheetData>
  <sheetProtection/>
  <mergeCells count="19">
    <mergeCell ref="A2:H2"/>
    <mergeCell ref="A3:B4"/>
    <mergeCell ref="C3:C4"/>
    <mergeCell ref="D3:E3"/>
    <mergeCell ref="F3:G3"/>
    <mergeCell ref="H3:H4"/>
    <mergeCell ref="H14:H15"/>
    <mergeCell ref="C5:C6"/>
    <mergeCell ref="A7:A8"/>
    <mergeCell ref="B7:C8"/>
    <mergeCell ref="D7:D8"/>
    <mergeCell ref="F7:F8"/>
    <mergeCell ref="H7:H8"/>
    <mergeCell ref="A19:C19"/>
    <mergeCell ref="A14:A15"/>
    <mergeCell ref="B14:C15"/>
    <mergeCell ref="D14:D15"/>
    <mergeCell ref="F14:F15"/>
    <mergeCell ref="A38:C39"/>
  </mergeCells>
  <conditionalFormatting sqref="H5:H7 H9:H14 C21:C36">
    <cfRule type="cellIs" priority="13" dxfId="11" operator="lessThan">
      <formula>0</formula>
    </cfRule>
  </conditionalFormatting>
  <conditionalFormatting sqref="H16">
    <cfRule type="cellIs" priority="12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  <ignoredErrors>
    <ignoredError sqref="E16:G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Ewa_Szelag</cp:lastModifiedBy>
  <cp:lastPrinted>2016-07-29T11:01:19Z</cp:lastPrinted>
  <dcterms:created xsi:type="dcterms:W3CDTF">2012-03-22T10:49:24Z</dcterms:created>
  <dcterms:modified xsi:type="dcterms:W3CDTF">2023-05-17T15:04:26Z</dcterms:modified>
  <cp:category/>
  <cp:version/>
  <cp:contentType/>
  <cp:contentStatus/>
</cp:coreProperties>
</file>