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<sst xmlns="http://schemas.openxmlformats.org/spreadsheetml/2006/main" count="104" uniqueCount="50">
  <si>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</si>
  <si>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</si>
  <si>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</si>
  <si>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</si>
  <si>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</si>
  <si>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</si>
  <si>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</si>
  <si>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</si>
  <si>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</si>
  <si>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</si>
  <si>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</si>
  <si>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</si>
  <si>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</si>
  <si>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</si>
  <si>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</si>
  <si>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</si>
  <si>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</si>
  <si>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</si>
  <si>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</si>
  <si>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</si>
  <si>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</si>
  <si>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</si>
  <si>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</si>
  <si>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</si>
  <si>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</si>
  <si>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</si>
  <si>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</si>
  <si>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</si>
  <si>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</si>
  <si>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</si>
  <si>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</si>
  <si>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</si>
  <si>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</si>
  <si>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</si>
  <si>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</si>
  <si>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</si>
  <si>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MERCEDES-BENZ*</t>
  </si>
  <si>
    <t>TEMSA</t>
  </si>
  <si>
    <t>SCANIA</t>
  </si>
  <si>
    <t>Źródło: PZPM i JMK - analizy na podstawie Centralnej Ewidencji Pojazdów</t>
  </si>
  <si>
    <t>AUTOSAN</t>
  </si>
  <si>
    <t xml:space="preserve"> </t>
  </si>
  <si>
    <t>Pierwsze rejestracje NOWYCH autobusów w Polsce 
styczeń - maj, 2021 rok</t>
  </si>
  <si>
    <t>1-5.2021</t>
  </si>
  <si>
    <t>1-5.2020</t>
  </si>
  <si>
    <t>FORD</t>
  </si>
  <si>
    <t>Pierwsze rejestracje NOWYCH autobusów w Polsce
styczeń - maj, 2021 rok
według segmentów</t>
  </si>
  <si>
    <t>Pierwsze rejestracje UŻYWANYCH autobusów w Polsce, 
styczeń - maj, 2021 rok</t>
  </si>
  <si>
    <t>Pierwsze rejestracje UŻYWANYCH autobusów w Polsce
styczeń - maj, 2021 rok
według segmentów</t>
  </si>
  <si>
    <t>Pierwsze rejestracje używanych autobusów, 
wg. roku produkcji; styczeń - maj,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</si>
</sst>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I8" sqref="I8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42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43</v>
      </c>
      <c r="D4" s="73"/>
      <c r="E4" s="72" t="s">
        <v>44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36</v>
      </c>
      <c r="C6" s="7">
        <v>197</v>
      </c>
      <c r="D6" s="59">
        <f aca="true" t="shared" si="0" ref="D6:D14">C6/$C$15</f>
        <v>0.3803088803088803</v>
      </c>
      <c r="E6" s="10">
        <v>288</v>
      </c>
      <c r="F6" s="59">
        <f aca="true" t="shared" si="1" ref="F6:F14">E6/$E$15</f>
        <v>0.5161290322580645</v>
      </c>
      <c r="G6" s="16">
        <f>C6/E6-1</f>
        <v>-0.3159722222222222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93</v>
      </c>
      <c r="D7" s="59">
        <f t="shared" si="0"/>
        <v>0.17953667953667954</v>
      </c>
      <c r="E7" s="10">
        <v>91</v>
      </c>
      <c r="F7" s="59">
        <f t="shared" si="1"/>
        <v>0.16308243727598568</v>
      </c>
      <c r="G7" s="16">
        <f aca="true" t="shared" si="2" ref="G7:G13">IF(E7=0,"",C7/E7-1)</f>
        <v>0.0219780219780219</v>
      </c>
      <c r="H7" s="65"/>
      <c r="I7" s="57"/>
      <c r="J7" s="64"/>
    </row>
    <row r="8" spans="1:10" ht="15">
      <c r="A8" s="3">
        <v>3</v>
      </c>
      <c r="B8" s="6" t="s">
        <v>40</v>
      </c>
      <c r="C8" s="8">
        <v>51</v>
      </c>
      <c r="D8" s="59">
        <f t="shared" si="0"/>
        <v>0.09845559845559845</v>
      </c>
      <c r="E8" s="11">
        <v>50</v>
      </c>
      <c r="F8" s="59">
        <f t="shared" si="1"/>
        <v>0.08960573476702509</v>
      </c>
      <c r="G8" s="16">
        <f t="shared" si="2"/>
        <v>0.020000000000000018</v>
      </c>
      <c r="H8" s="65"/>
      <c r="I8" s="57"/>
      <c r="J8" s="64"/>
    </row>
    <row r="9" spans="1:10" ht="15">
      <c r="A9" s="3">
        <v>4</v>
      </c>
      <c r="B9" s="40" t="s">
        <v>35</v>
      </c>
      <c r="C9" s="8">
        <v>35</v>
      </c>
      <c r="D9" s="59">
        <f t="shared" si="0"/>
        <v>0.06756756756756757</v>
      </c>
      <c r="E9" s="10">
        <v>21</v>
      </c>
      <c r="F9" s="59">
        <f t="shared" si="1"/>
        <v>0.03763440860215054</v>
      </c>
      <c r="G9" s="16">
        <f t="shared" si="2"/>
        <v>0.6666666666666667</v>
      </c>
      <c r="H9" s="65"/>
      <c r="I9" s="57"/>
      <c r="J9" s="64"/>
    </row>
    <row r="10" spans="1:10" ht="15">
      <c r="A10" s="3">
        <v>5</v>
      </c>
      <c r="B10" s="38" t="s">
        <v>45</v>
      </c>
      <c r="C10" s="8">
        <v>29</v>
      </c>
      <c r="D10" s="59">
        <f t="shared" si="0"/>
        <v>0.055984555984555984</v>
      </c>
      <c r="E10" s="10">
        <v>31</v>
      </c>
      <c r="F10" s="59">
        <f t="shared" si="1"/>
        <v>0.05555555555555555</v>
      </c>
      <c r="G10" s="16">
        <f t="shared" si="2"/>
        <v>-0.06451612903225812</v>
      </c>
      <c r="H10" s="65"/>
      <c r="I10" s="57"/>
      <c r="J10" s="64"/>
    </row>
    <row r="11" spans="1:10" ht="15">
      <c r="A11" s="39">
        <v>6</v>
      </c>
      <c r="B11" s="6" t="s">
        <v>38</v>
      </c>
      <c r="C11" s="8">
        <v>27</v>
      </c>
      <c r="D11" s="59">
        <f t="shared" si="0"/>
        <v>0.052123552123552123</v>
      </c>
      <c r="E11" s="10">
        <v>1</v>
      </c>
      <c r="F11" s="59">
        <f t="shared" si="1"/>
        <v>0.0017921146953405018</v>
      </c>
      <c r="G11" s="16">
        <f t="shared" si="2"/>
        <v>26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86</v>
      </c>
      <c r="D14" s="59">
        <f t="shared" si="0"/>
        <v>0.16602316602316602</v>
      </c>
      <c r="E14" s="8">
        <f>E15-SUM(E6:E13)</f>
        <v>76</v>
      </c>
      <c r="F14" s="59">
        <f t="shared" si="1"/>
        <v>0.13620071684587814</v>
      </c>
      <c r="G14" s="16">
        <f>C14/E14-1</f>
        <v>0.13157894736842102</v>
      </c>
      <c r="H14" s="65"/>
      <c r="I14" s="57"/>
      <c r="J14" s="64"/>
    </row>
    <row r="15" spans="1:10" ht="15">
      <c r="A15" s="12"/>
      <c r="B15" s="19" t="s">
        <v>33</v>
      </c>
      <c r="C15" s="20">
        <v>518</v>
      </c>
      <c r="D15" s="22">
        <v>1</v>
      </c>
      <c r="E15" s="21">
        <v>558</v>
      </c>
      <c r="F15" s="23">
        <v>1</v>
      </c>
      <c r="G15" s="54">
        <f>C15/E15-1</f>
        <v>-0.07168458781362008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8" t="s">
        <v>46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43</v>
      </c>
      <c r="E4" s="73"/>
      <c r="F4" s="72" t="s">
        <v>44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2</v>
      </c>
      <c r="E6" s="59">
        <f>IF(D6=0,"",D6/$D$8)</f>
        <v>0.0078125</v>
      </c>
      <c r="F6" s="10">
        <v>5</v>
      </c>
      <c r="G6" s="4">
        <f>IF(F6=0,"",F6/$F$8)</f>
        <v>0.019083969465648856</v>
      </c>
      <c r="H6" s="16">
        <f>IF(F6=0,"",D6/F6-1)</f>
        <v>-0.6</v>
      </c>
    </row>
    <row r="7" spans="1:9" ht="15">
      <c r="A7" s="35"/>
      <c r="B7" s="6" t="s">
        <v>13</v>
      </c>
      <c r="C7" s="77"/>
      <c r="D7" s="7">
        <v>254</v>
      </c>
      <c r="E7" s="59">
        <f>+D7/$D$8</f>
        <v>0.9921875</v>
      </c>
      <c r="F7" s="10">
        <v>257</v>
      </c>
      <c r="G7" s="59">
        <f>+F7/$F$8</f>
        <v>0.9809160305343512</v>
      </c>
      <c r="H7" s="16">
        <f>D7/F7-1</f>
        <v>-0.011673151750972721</v>
      </c>
      <c r="I7" s="56"/>
    </row>
    <row r="8" spans="1:9" ht="15">
      <c r="A8" s="87" t="s">
        <v>11</v>
      </c>
      <c r="B8" s="79" t="s">
        <v>5</v>
      </c>
      <c r="C8" s="80"/>
      <c r="D8" s="83">
        <f>SUM(D6:D7)</f>
        <v>256</v>
      </c>
      <c r="E8" s="61">
        <f>SUM(E6:E7)</f>
        <v>1</v>
      </c>
      <c r="F8" s="89">
        <f>SUM(F6:F7)</f>
        <v>262</v>
      </c>
      <c r="G8" s="61">
        <f>SUM(G6:G7)</f>
        <v>1</v>
      </c>
      <c r="H8" s="85">
        <f>D8/F8-1</f>
        <v>-0.022900763358778664</v>
      </c>
      <c r="I8" s="58"/>
    </row>
    <row r="9" spans="1:9" ht="15">
      <c r="A9" s="78"/>
      <c r="B9" s="81"/>
      <c r="C9" s="82"/>
      <c r="D9" s="84"/>
      <c r="E9" s="60">
        <f>+D8/D17</f>
        <v>0.4942084942084942</v>
      </c>
      <c r="F9" s="90"/>
      <c r="G9" s="60">
        <f>+F8/F17</f>
        <v>0.46953405017921146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203</v>
      </c>
      <c r="E10" s="59">
        <f>D10/$D$15</f>
        <v>0.7748091603053435</v>
      </c>
      <c r="F10" s="10">
        <v>237</v>
      </c>
      <c r="G10" s="59">
        <f>F10/$F$15</f>
        <v>0.8006756756756757</v>
      </c>
      <c r="H10" s="16">
        <f>D10/F10-1</f>
        <v>-0.14345991561181437</v>
      </c>
      <c r="I10" s="58"/>
    </row>
    <row r="11" spans="1:9" ht="15">
      <c r="A11" s="35"/>
      <c r="B11" s="6"/>
      <c r="C11" s="24" t="s">
        <v>18</v>
      </c>
      <c r="D11" s="8">
        <v>5</v>
      </c>
      <c r="E11" s="59">
        <f>D11/$D$15</f>
        <v>0.019083969465648856</v>
      </c>
      <c r="F11" s="11">
        <v>15</v>
      </c>
      <c r="G11" s="59">
        <f>F11/$F$15</f>
        <v>0.05067567567567568</v>
      </c>
      <c r="H11" s="16">
        <f>IF(F11=0,"",D11/F11-1)</f>
        <v>-0.6666666666666667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0.003816793893129771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53</v>
      </c>
      <c r="E13" s="59">
        <f>D13/$D$15</f>
        <v>0.20229007633587787</v>
      </c>
      <c r="F13" s="10">
        <v>44</v>
      </c>
      <c r="G13" s="59">
        <f>F13/$F$15</f>
        <v>0.14864864864864866</v>
      </c>
      <c r="H13" s="16">
        <f>D13/F13-1</f>
        <v>0.20454545454545459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7" t="s">
        <v>14</v>
      </c>
      <c r="B15" s="79" t="s">
        <v>5</v>
      </c>
      <c r="C15" s="80"/>
      <c r="D15" s="83">
        <f>SUM(D10:D14)</f>
        <v>262</v>
      </c>
      <c r="E15" s="61">
        <f>SUM(E10:E14)</f>
        <v>1</v>
      </c>
      <c r="F15" s="83">
        <f>SUM(F10:F14)</f>
        <v>296</v>
      </c>
      <c r="G15" s="61">
        <f>SUM(G10:G14)</f>
        <v>1</v>
      </c>
      <c r="H15" s="85">
        <f>D15/F15-1</f>
        <v>-0.11486486486486491</v>
      </c>
      <c r="I15" s="58"/>
    </row>
    <row r="16" spans="1:9" ht="15">
      <c r="A16" s="78"/>
      <c r="B16" s="81"/>
      <c r="C16" s="82"/>
      <c r="D16" s="84"/>
      <c r="E16" s="60">
        <f>+D15/D17</f>
        <v>0.5057915057915058</v>
      </c>
      <c r="F16" s="84"/>
      <c r="G16" s="60">
        <f>F15/F17</f>
        <v>0.5304659498207885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518</v>
      </c>
      <c r="E17" s="22">
        <v>1</v>
      </c>
      <c r="F17" s="21">
        <f>+F8+F15</f>
        <v>558</v>
      </c>
      <c r="G17" s="22">
        <v>1</v>
      </c>
      <c r="H17" s="54">
        <f>D17/F17-1</f>
        <v>-0.07168458781362008</v>
      </c>
      <c r="I17" s="58"/>
    </row>
    <row r="18" ht="15">
      <c r="A18" s="33" t="s">
        <v>39</v>
      </c>
    </row>
    <row r="19" ht="15">
      <c r="A19" s="33" t="s">
        <v>31</v>
      </c>
    </row>
    <row r="20" ht="15">
      <c r="H20" s="53"/>
    </row>
    <row r="22" ht="15">
      <c r="B22" t="s">
        <v>41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47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43</v>
      </c>
      <c r="D4" s="73"/>
      <c r="E4" s="72" t="s">
        <v>44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233</v>
      </c>
      <c r="D6" s="59">
        <f aca="true" t="shared" si="0" ref="D6:D12">C6/$C$13</f>
        <v>0.27541371158392436</v>
      </c>
      <c r="E6" s="10">
        <v>179</v>
      </c>
      <c r="F6" s="59">
        <f aca="true" t="shared" si="1" ref="F6:F12">E6/$E$13</f>
        <v>0.21108490566037735</v>
      </c>
      <c r="G6" s="15">
        <f aca="true" t="shared" si="2" ref="G6:G11">C6/E6-1</f>
        <v>0.3016759776536313</v>
      </c>
      <c r="I6" s="65"/>
      <c r="J6" s="65"/>
      <c r="K6" s="64"/>
    </row>
    <row r="7" spans="1:11" ht="15">
      <c r="A7" s="29">
        <v>2</v>
      </c>
      <c r="B7" s="6" t="s">
        <v>35</v>
      </c>
      <c r="C7" s="7">
        <v>179</v>
      </c>
      <c r="D7" s="59">
        <f t="shared" si="0"/>
        <v>0.2115839243498818</v>
      </c>
      <c r="E7" s="10">
        <v>155</v>
      </c>
      <c r="F7" s="62">
        <f t="shared" si="1"/>
        <v>0.18278301886792453</v>
      </c>
      <c r="G7" s="16">
        <f t="shared" si="2"/>
        <v>0.1548387096774193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90</v>
      </c>
      <c r="D8" s="59">
        <f t="shared" si="0"/>
        <v>0.10638297872340426</v>
      </c>
      <c r="E8" s="11">
        <v>99</v>
      </c>
      <c r="F8" s="62">
        <f t="shared" si="1"/>
        <v>0.11674528301886793</v>
      </c>
      <c r="G8" s="16">
        <f t="shared" si="2"/>
        <v>-0.09090909090909094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60</v>
      </c>
      <c r="D9" s="59">
        <f t="shared" si="0"/>
        <v>0.07092198581560284</v>
      </c>
      <c r="E9" s="10">
        <v>72</v>
      </c>
      <c r="F9" s="62">
        <f t="shared" si="1"/>
        <v>0.08490566037735849</v>
      </c>
      <c r="G9" s="16">
        <f t="shared" si="2"/>
        <v>-0.16666666666666663</v>
      </c>
      <c r="I9" s="65"/>
      <c r="J9" s="65"/>
      <c r="K9" s="64"/>
    </row>
    <row r="10" spans="1:11" ht="15">
      <c r="A10" s="29">
        <v>5</v>
      </c>
      <c r="B10" s="40" t="s">
        <v>29</v>
      </c>
      <c r="C10" s="8">
        <v>53</v>
      </c>
      <c r="D10" s="59">
        <f t="shared" si="0"/>
        <v>0.06264775413711583</v>
      </c>
      <c r="E10" s="10">
        <v>35</v>
      </c>
      <c r="F10" s="62">
        <f t="shared" si="1"/>
        <v>0.041273584905660375</v>
      </c>
      <c r="G10" s="16">
        <f>C10/E10-1</f>
        <v>0.5142857142857142</v>
      </c>
      <c r="I10" s="65"/>
      <c r="J10" s="65"/>
      <c r="K10" s="64"/>
    </row>
    <row r="11" spans="1:11" ht="15">
      <c r="A11" s="66">
        <v>6</v>
      </c>
      <c r="B11" s="40" t="s">
        <v>37</v>
      </c>
      <c r="C11" s="8">
        <v>37</v>
      </c>
      <c r="D11" s="59">
        <f t="shared" si="0"/>
        <v>0.04373522458628842</v>
      </c>
      <c r="E11" s="10">
        <v>39</v>
      </c>
      <c r="F11" s="62">
        <f t="shared" si="1"/>
        <v>0.045990566037735846</v>
      </c>
      <c r="G11" s="16">
        <f t="shared" si="2"/>
        <v>-0.05128205128205132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194</v>
      </c>
      <c r="D12" s="59">
        <f t="shared" si="0"/>
        <v>0.2293144208037825</v>
      </c>
      <c r="E12" s="8">
        <f>E13-SUM(E6:E11)</f>
        <v>269</v>
      </c>
      <c r="F12" s="62">
        <f t="shared" si="1"/>
        <v>0.31721698113207547</v>
      </c>
      <c r="G12" s="17">
        <f>C12/E12-1</f>
        <v>-0.2788104089219331</v>
      </c>
      <c r="I12" s="65"/>
      <c r="J12" s="65"/>
      <c r="K12" s="64"/>
    </row>
    <row r="13" spans="1:11" ht="15">
      <c r="A13" s="12"/>
      <c r="B13" s="19" t="s">
        <v>5</v>
      </c>
      <c r="C13" s="20">
        <v>846</v>
      </c>
      <c r="D13" s="23">
        <v>1</v>
      </c>
      <c r="E13" s="21">
        <v>848</v>
      </c>
      <c r="F13" s="23">
        <v>1</v>
      </c>
      <c r="G13" s="54">
        <f>C13/E13-1</f>
        <v>-0.002358490566037763</v>
      </c>
      <c r="I13" s="65"/>
      <c r="J13" s="65"/>
      <c r="K13" s="64"/>
    </row>
    <row r="14" spans="1:9" ht="15">
      <c r="A14" s="33" t="s">
        <v>39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8" t="s">
        <v>48</v>
      </c>
      <c r="B2" s="88"/>
      <c r="C2" s="88"/>
      <c r="D2" s="88"/>
      <c r="E2" s="88"/>
      <c r="F2" s="88"/>
      <c r="G2" s="88"/>
      <c r="H2" s="88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43</v>
      </c>
      <c r="E4" s="73"/>
      <c r="F4" s="72" t="s">
        <v>44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13</v>
      </c>
      <c r="E6" s="59">
        <f>+D6/$D$8</f>
        <v>0.06310679611650485</v>
      </c>
      <c r="F6" s="7">
        <v>8</v>
      </c>
      <c r="G6" s="59">
        <f>+F6/$F$8</f>
        <v>0.053691275167785234</v>
      </c>
      <c r="H6" s="15">
        <f>D6/F6-1</f>
        <v>0.625</v>
      </c>
    </row>
    <row r="7" spans="1:8" ht="15">
      <c r="A7" s="29"/>
      <c r="B7" s="6" t="s">
        <v>13</v>
      </c>
      <c r="C7" s="77"/>
      <c r="D7" s="7">
        <v>193</v>
      </c>
      <c r="E7" s="59">
        <f>+D7/$D$8</f>
        <v>0.9368932038834952</v>
      </c>
      <c r="F7" s="7">
        <v>141</v>
      </c>
      <c r="G7" s="59">
        <f>+F7/$F$8</f>
        <v>0.9463087248322147</v>
      </c>
      <c r="H7" s="16">
        <f aca="true" t="shared" si="0" ref="H7:H17">D7/F7-1</f>
        <v>0.36879432624113484</v>
      </c>
    </row>
    <row r="8" spans="1:8" ht="15">
      <c r="A8" s="87" t="s">
        <v>11</v>
      </c>
      <c r="B8" s="79" t="s">
        <v>5</v>
      </c>
      <c r="C8" s="80"/>
      <c r="D8" s="83">
        <f>SUM(D6:D7)</f>
        <v>206</v>
      </c>
      <c r="E8" s="31">
        <f>SUM(E6:E7)</f>
        <v>1</v>
      </c>
      <c r="F8" s="89">
        <f>SUM(F6:F7)</f>
        <v>149</v>
      </c>
      <c r="G8" s="31">
        <f>SUM(G6:G7)</f>
        <v>1</v>
      </c>
      <c r="H8" s="85">
        <f>D8/F8-1</f>
        <v>0.3825503355704698</v>
      </c>
    </row>
    <row r="9" spans="1:8" ht="15">
      <c r="A9" s="78"/>
      <c r="B9" s="81"/>
      <c r="C9" s="82"/>
      <c r="D9" s="84"/>
      <c r="E9" s="60">
        <f>+D8/D17</f>
        <v>0.24349881796690306</v>
      </c>
      <c r="F9" s="90"/>
      <c r="G9" s="60">
        <f>+F8/F17</f>
        <v>0.17570754716981132</v>
      </c>
      <c r="H9" s="86"/>
    </row>
    <row r="10" spans="1:8" ht="15">
      <c r="A10" s="29"/>
      <c r="B10" s="24" t="s">
        <v>13</v>
      </c>
      <c r="C10" s="5" t="s">
        <v>17</v>
      </c>
      <c r="D10" s="8">
        <v>122</v>
      </c>
      <c r="E10" s="59">
        <f>D10/$D$15</f>
        <v>0.190625</v>
      </c>
      <c r="F10" s="10">
        <v>112</v>
      </c>
      <c r="G10" s="59">
        <f>F10/$F$15</f>
        <v>0.16022889842632332</v>
      </c>
      <c r="H10" s="16">
        <f t="shared" si="0"/>
        <v>0.08928571428571419</v>
      </c>
    </row>
    <row r="11" spans="1:8" ht="15">
      <c r="A11" s="29"/>
      <c r="B11" s="24"/>
      <c r="C11" s="6" t="s">
        <v>18</v>
      </c>
      <c r="D11" s="8">
        <v>284</v>
      </c>
      <c r="E11" s="59">
        <f>D11/$D$15</f>
        <v>0.44375</v>
      </c>
      <c r="F11" s="11">
        <v>307</v>
      </c>
      <c r="G11" s="59">
        <f>F11/$F$15</f>
        <v>0.43919885550786836</v>
      </c>
      <c r="H11" s="16">
        <f t="shared" si="0"/>
        <v>-0.07491856677524433</v>
      </c>
    </row>
    <row r="12" spans="1:8" ht="15">
      <c r="A12" s="29"/>
      <c r="B12" s="24"/>
      <c r="C12" s="6" t="s">
        <v>19</v>
      </c>
      <c r="D12" s="8">
        <v>1</v>
      </c>
      <c r="E12" s="59">
        <f>D12/$D$15</f>
        <v>0.0015625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206</v>
      </c>
      <c r="E13" s="59">
        <f>D13/$D$15</f>
        <v>0.321875</v>
      </c>
      <c r="F13" s="10">
        <v>257</v>
      </c>
      <c r="G13" s="59">
        <f>F13/$F$15</f>
        <v>0.3676680972818312</v>
      </c>
      <c r="H13" s="16">
        <f t="shared" si="0"/>
        <v>-0.19844357976653693</v>
      </c>
    </row>
    <row r="14" spans="1:8" ht="15">
      <c r="A14" s="32"/>
      <c r="B14" s="24"/>
      <c r="C14" s="9" t="s">
        <v>21</v>
      </c>
      <c r="D14" s="8">
        <v>27</v>
      </c>
      <c r="E14" s="59">
        <f>D14/$D$15</f>
        <v>0.0421875</v>
      </c>
      <c r="F14" s="10">
        <v>23</v>
      </c>
      <c r="G14" s="59">
        <f>F14/$F$15</f>
        <v>0.032904148783977114</v>
      </c>
      <c r="H14" s="16">
        <f t="shared" si="0"/>
        <v>0.17391304347826098</v>
      </c>
    </row>
    <row r="15" spans="1:8" ht="15">
      <c r="A15" s="77" t="s">
        <v>14</v>
      </c>
      <c r="B15" s="79" t="s">
        <v>5</v>
      </c>
      <c r="C15" s="80"/>
      <c r="D15" s="83">
        <f>SUM(D10:D14)</f>
        <v>640</v>
      </c>
      <c r="E15" s="31">
        <f>SUM(E10:E14)</f>
        <v>1</v>
      </c>
      <c r="F15" s="83">
        <f>SUM(F10:F14)</f>
        <v>699</v>
      </c>
      <c r="G15" s="31">
        <f>SUM(G10:G14)</f>
        <v>0.9999999999999999</v>
      </c>
      <c r="H15" s="85">
        <f>D15/F15-1</f>
        <v>-0.0844062947067239</v>
      </c>
    </row>
    <row r="16" spans="1:8" ht="15">
      <c r="A16" s="78"/>
      <c r="B16" s="81"/>
      <c r="C16" s="82"/>
      <c r="D16" s="84"/>
      <c r="E16" s="60">
        <f>+D15/D17</f>
        <v>0.7565011820330969</v>
      </c>
      <c r="F16" s="84"/>
      <c r="G16" s="60">
        <f>F15/F17</f>
        <v>0.8242924528301887</v>
      </c>
      <c r="H16" s="86"/>
    </row>
    <row r="17" spans="1:8" ht="15">
      <c r="A17" s="27"/>
      <c r="B17" s="19" t="s">
        <v>5</v>
      </c>
      <c r="C17" s="28"/>
      <c r="D17" s="21">
        <f>+D15+D8</f>
        <v>846</v>
      </c>
      <c r="E17" s="22">
        <f>E9+E16</f>
        <v>1</v>
      </c>
      <c r="F17" s="21">
        <f>+F15+F8</f>
        <v>848</v>
      </c>
      <c r="G17" s="22">
        <f>G9+G16</f>
        <v>1</v>
      </c>
      <c r="H17" s="18">
        <f t="shared" si="0"/>
        <v>-0.002358490566037763</v>
      </c>
    </row>
    <row r="18" ht="15">
      <c r="A18" s="33" t="s">
        <v>39</v>
      </c>
    </row>
    <row r="20" spans="1:3" ht="39.75" customHeight="1">
      <c r="A20" s="95" t="s">
        <v>49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2009</v>
      </c>
      <c r="B23" s="45">
        <v>102</v>
      </c>
      <c r="C23" s="63">
        <f aca="true" t="shared" si="1" ref="C23:C39">B23/$B$40</f>
        <v>0.12056737588652482</v>
      </c>
    </row>
    <row r="24" spans="1:3" ht="15">
      <c r="A24" s="45">
        <v>2006</v>
      </c>
      <c r="B24" s="45">
        <v>88</v>
      </c>
      <c r="C24" s="63">
        <f t="shared" si="1"/>
        <v>0.10401891252955082</v>
      </c>
    </row>
    <row r="25" spans="1:3" ht="15">
      <c r="A25" s="45">
        <v>2005</v>
      </c>
      <c r="B25" s="45">
        <v>86</v>
      </c>
      <c r="C25" s="63">
        <f t="shared" si="1"/>
        <v>0.1016548463356974</v>
      </c>
    </row>
    <row r="26" spans="1:3" ht="15">
      <c r="A26" s="45">
        <v>2008</v>
      </c>
      <c r="B26" s="45">
        <v>83</v>
      </c>
      <c r="C26" s="63">
        <f t="shared" si="1"/>
        <v>0.09810874704491726</v>
      </c>
    </row>
    <row r="27" spans="1:3" ht="15">
      <c r="A27" s="45">
        <v>2011</v>
      </c>
      <c r="B27" s="45">
        <v>58</v>
      </c>
      <c r="C27" s="63">
        <f t="shared" si="1"/>
        <v>0.06855791962174941</v>
      </c>
    </row>
    <row r="28" spans="1:3" ht="15">
      <c r="A28" s="45">
        <v>2007</v>
      </c>
      <c r="B28" s="45">
        <v>55</v>
      </c>
      <c r="C28" s="63">
        <f t="shared" si="1"/>
        <v>0.06501182033096926</v>
      </c>
    </row>
    <row r="29" spans="1:3" ht="15">
      <c r="A29" s="45">
        <v>2004</v>
      </c>
      <c r="B29" s="45">
        <v>54</v>
      </c>
      <c r="C29" s="63">
        <f t="shared" si="1"/>
        <v>0.06382978723404255</v>
      </c>
    </row>
    <row r="30" spans="1:3" ht="15">
      <c r="A30" s="45">
        <v>2010</v>
      </c>
      <c r="B30" s="45">
        <v>53</v>
      </c>
      <c r="C30" s="63">
        <f t="shared" si="1"/>
        <v>0.06264775413711583</v>
      </c>
    </row>
    <row r="31" spans="1:3" ht="15">
      <c r="A31" s="45">
        <v>2013</v>
      </c>
      <c r="B31" s="45">
        <v>39</v>
      </c>
      <c r="C31" s="63">
        <f t="shared" si="1"/>
        <v>0.04609929078014184</v>
      </c>
    </row>
    <row r="32" spans="1:3" ht="15">
      <c r="A32" s="45">
        <v>2003</v>
      </c>
      <c r="B32" s="45">
        <v>38</v>
      </c>
      <c r="C32" s="63">
        <f t="shared" si="1"/>
        <v>0.04491725768321513</v>
      </c>
    </row>
    <row r="33" spans="1:3" ht="15">
      <c r="A33" s="45">
        <v>2012</v>
      </c>
      <c r="B33" s="45">
        <v>37</v>
      </c>
      <c r="C33" s="63">
        <f t="shared" si="1"/>
        <v>0.04373522458628842</v>
      </c>
    </row>
    <row r="34" spans="1:3" ht="15">
      <c r="A34" s="45">
        <v>2015</v>
      </c>
      <c r="B34" s="45">
        <v>21</v>
      </c>
      <c r="C34" s="63">
        <f t="shared" si="1"/>
        <v>0.024822695035460994</v>
      </c>
    </row>
    <row r="35" spans="1:3" ht="15">
      <c r="A35" s="45">
        <v>2002</v>
      </c>
      <c r="B35" s="45">
        <v>19</v>
      </c>
      <c r="C35" s="63">
        <f t="shared" si="1"/>
        <v>0.022458628841607566</v>
      </c>
    </row>
    <row r="36" spans="1:3" ht="15">
      <c r="A36" s="45">
        <v>2014</v>
      </c>
      <c r="B36" s="45">
        <v>18</v>
      </c>
      <c r="C36" s="63">
        <f t="shared" si="1"/>
        <v>0.02127659574468085</v>
      </c>
    </row>
    <row r="37" spans="1:3" ht="15">
      <c r="A37" s="45">
        <v>2017</v>
      </c>
      <c r="B37" s="45">
        <v>18</v>
      </c>
      <c r="C37" s="63">
        <f t="shared" si="1"/>
        <v>0.02127659574468085</v>
      </c>
    </row>
    <row r="38" spans="1:3" ht="15">
      <c r="A38" s="45">
        <v>2001</v>
      </c>
      <c r="B38" s="45">
        <v>16</v>
      </c>
      <c r="C38" s="63">
        <f t="shared" si="1"/>
        <v>0.018912529550827423</v>
      </c>
    </row>
    <row r="39" spans="1:3" ht="15">
      <c r="A39" s="44" t="s">
        <v>25</v>
      </c>
      <c r="B39" s="44">
        <f>B40-SUM(B23:B38)</f>
        <v>61</v>
      </c>
      <c r="C39" s="63">
        <f t="shared" si="1"/>
        <v>0.07210401891252956</v>
      </c>
    </row>
    <row r="40" spans="1:4" ht="15">
      <c r="A40" s="49" t="s">
        <v>28</v>
      </c>
      <c r="B40" s="52">
        <f>D17</f>
        <v>846</v>
      </c>
      <c r="C40" s="50">
        <f>SUM(C23:C39)</f>
        <v>1</v>
      </c>
      <c r="D40" s="55"/>
    </row>
    <row r="41" spans="1:3" ht="15">
      <c r="A41" s="96" t="s">
        <v>39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2021-06-21T20:42:15Z</dcterms:modified>
  <cp:category/>
  <cp:version/>
  <cp:contentType/>
  <cp:contentStatus/>
</cp:coreProperties>
</file>