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<sst xmlns="http://schemas.openxmlformats.org/spreadsheetml/2006/main" count="104" uniqueCount="50">
  <si>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</si>
  <si>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</si>
  <si>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</si>
  <si>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</si>
  <si>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</si>
  <si>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</si>
  <si>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</si>
  <si>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</si>
  <si>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</si>
  <si>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</si>
  <si>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</si>
  <si>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</si>
  <si>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</si>
  <si>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</si>
  <si>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</si>
  <si>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</si>
  <si>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</si>
  <si>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</si>
  <si>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</si>
  <si>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</si>
  <si>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</si>
  <si>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</si>
  <si>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</si>
  <si>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</si>
  <si>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</si>
  <si>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</si>
  <si>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</si>
  <si>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</si>
  <si>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</si>
  <si>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</si>
  <si>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</si>
  <si>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</si>
  <si>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</si>
  <si>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</si>
  <si>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</si>
  <si>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</si>
  <si>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MERCEDES-BENZ*</t>
  </si>
  <si>
    <t>TEMSA</t>
  </si>
  <si>
    <t>VOLKSWAGEN</t>
  </si>
  <si>
    <t>SCANIA</t>
  </si>
  <si>
    <t>Źródło: PZPM i JMK - analizy na podstawie Centralnej Ewidencji Pojazdów</t>
  </si>
  <si>
    <t>Pierwsze rejestracje NOWYCH autobusów w Polsce 
styczeń - kwiecień, 2021 rok</t>
  </si>
  <si>
    <t>1-4.2021</t>
  </si>
  <si>
    <t>1-4.2020</t>
  </si>
  <si>
    <t>AUTOSAN</t>
  </si>
  <si>
    <t>Pierwsze rejestracje NOWYCH autobusów w Polsce
styczeń - kwiecień, 2021 rok
według segmentów</t>
  </si>
  <si>
    <t>Pierwsze rejestracje UŻYWANYCH autobusów w Polsce, 
styczeń - kwiecień, 2021 rok</t>
  </si>
  <si>
    <t>Pierwsze rejestracje UŻYWANYCH autobusów w Polsce
styczeń - kwiecień, 2021 rok
według segmentów</t>
  </si>
  <si>
    <t>Pierwsze rejestracje używanych autobusów, 
wg. roku produkcji; styczeń - kwiecień, 2021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</si>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</sst>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C24" sqref="C24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41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36</v>
      </c>
      <c r="C6" s="7">
        <v>163</v>
      </c>
      <c r="D6" s="59">
        <f aca="true" t="shared" si="0" ref="D6:D14">C6/$C$15</f>
        <v>0.422279792746114</v>
      </c>
      <c r="E6" s="10">
        <v>255</v>
      </c>
      <c r="F6" s="59">
        <f aca="true" t="shared" si="1" ref="F6:F14">E6/$E$15</f>
        <v>0.5531453362255966</v>
      </c>
      <c r="G6" s="16">
        <f>C6/E6-1</f>
        <v>-0.36078431372549025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57</v>
      </c>
      <c r="D7" s="59">
        <f t="shared" si="0"/>
        <v>0.14766839378238342</v>
      </c>
      <c r="E7" s="10">
        <v>65</v>
      </c>
      <c r="F7" s="59">
        <f t="shared" si="1"/>
        <v>0.14099783080260303</v>
      </c>
      <c r="G7" s="16"/>
      <c r="H7" s="65"/>
      <c r="I7" s="57"/>
      <c r="J7" s="64"/>
    </row>
    <row r="8" spans="1:10" ht="15">
      <c r="A8" s="3">
        <v>3</v>
      </c>
      <c r="B8" s="6" t="s">
        <v>35</v>
      </c>
      <c r="C8" s="8">
        <v>33</v>
      </c>
      <c r="D8" s="59">
        <f t="shared" si="0"/>
        <v>0.08549222797927461</v>
      </c>
      <c r="E8" s="11">
        <v>19</v>
      </c>
      <c r="F8" s="59">
        <f t="shared" si="1"/>
        <v>0.04121475054229935</v>
      </c>
      <c r="G8" s="16">
        <f aca="true" t="shared" si="2" ref="G8:G13">IF(E8=0,"",C8/E8-1)</f>
        <v>0.736842105263158</v>
      </c>
      <c r="H8" s="65"/>
      <c r="I8" s="57"/>
      <c r="J8" s="64"/>
    </row>
    <row r="9" spans="1:10" ht="15">
      <c r="A9" s="3">
        <v>4</v>
      </c>
      <c r="B9" s="40" t="s">
        <v>44</v>
      </c>
      <c r="C9" s="8">
        <v>29</v>
      </c>
      <c r="D9" s="59">
        <f t="shared" si="0"/>
        <v>0.07512953367875648</v>
      </c>
      <c r="E9" s="10">
        <v>25</v>
      </c>
      <c r="F9" s="59">
        <f t="shared" si="1"/>
        <v>0.05422993492407809</v>
      </c>
      <c r="G9" s="16">
        <f t="shared" si="2"/>
        <v>0.15999999999999992</v>
      </c>
      <c r="H9" s="65"/>
      <c r="I9" s="57"/>
      <c r="J9" s="64"/>
    </row>
    <row r="10" spans="1:10" ht="15">
      <c r="A10" s="3">
        <v>5</v>
      </c>
      <c r="B10" s="38" t="s">
        <v>39</v>
      </c>
      <c r="C10" s="8">
        <v>27</v>
      </c>
      <c r="D10" s="59">
        <f t="shared" si="0"/>
        <v>0.06994818652849741</v>
      </c>
      <c r="E10" s="10"/>
      <c r="F10" s="59">
        <f t="shared" si="1"/>
        <v>0</v>
      </c>
      <c r="G10" s="16">
        <f t="shared" si="2"/>
      </c>
      <c r="H10" s="65"/>
      <c r="I10" s="57"/>
      <c r="J10" s="64"/>
    </row>
    <row r="11" spans="1:10" ht="15">
      <c r="A11" s="39">
        <v>6</v>
      </c>
      <c r="B11" s="6" t="s">
        <v>38</v>
      </c>
      <c r="C11" s="8">
        <v>20</v>
      </c>
      <c r="D11" s="59">
        <f t="shared" si="0"/>
        <v>0.05181347150259067</v>
      </c>
      <c r="E11" s="10">
        <v>4</v>
      </c>
      <c r="F11" s="59">
        <f t="shared" si="1"/>
        <v>0.008676789587852495</v>
      </c>
      <c r="G11" s="16">
        <f t="shared" si="2"/>
        <v>4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57</v>
      </c>
      <c r="D14" s="59">
        <f t="shared" si="0"/>
        <v>0.14766839378238342</v>
      </c>
      <c r="E14" s="8">
        <f>E15-SUM(E6:E13)</f>
        <v>93</v>
      </c>
      <c r="F14" s="59">
        <f t="shared" si="1"/>
        <v>0.2017353579175705</v>
      </c>
      <c r="G14" s="16">
        <f>C14/E14-1</f>
        <v>-0.3870967741935484</v>
      </c>
      <c r="H14" s="65"/>
      <c r="I14" s="57"/>
      <c r="J14" s="64"/>
    </row>
    <row r="15" spans="1:10" ht="15">
      <c r="A15" s="12"/>
      <c r="B15" s="19" t="s">
        <v>33</v>
      </c>
      <c r="C15" s="20">
        <v>386</v>
      </c>
      <c r="D15" s="22">
        <v>1</v>
      </c>
      <c r="E15" s="21">
        <v>461</v>
      </c>
      <c r="F15" s="23">
        <v>1</v>
      </c>
      <c r="G15" s="54">
        <f>C15/E15-1</f>
        <v>-0.16268980477223427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40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B22" sqref="B22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8" t="s">
        <v>45</v>
      </c>
      <c r="B2" s="88"/>
      <c r="C2" s="88"/>
      <c r="D2" s="88"/>
      <c r="E2" s="88"/>
      <c r="F2" s="88"/>
      <c r="G2" s="88"/>
      <c r="H2" s="88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42</v>
      </c>
      <c r="E4" s="73"/>
      <c r="F4" s="72" t="s">
        <v>43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2</v>
      </c>
      <c r="E6" s="59">
        <f>IF(D6=0,"",D6/$D$8)</f>
        <v>0.00909090909090909</v>
      </c>
      <c r="F6" s="10">
        <v>5</v>
      </c>
      <c r="G6" s="4">
        <f>IF(F6=0,"",F6/$F$8)</f>
        <v>0.02074688796680498</v>
      </c>
      <c r="H6" s="16">
        <f>IF(F6=0,"",D6/F6-1)</f>
        <v>-0.6</v>
      </c>
    </row>
    <row r="7" spans="1:9" ht="15">
      <c r="A7" s="35"/>
      <c r="B7" s="6" t="s">
        <v>13</v>
      </c>
      <c r="C7" s="77"/>
      <c r="D7" s="7">
        <v>218</v>
      </c>
      <c r="E7" s="59">
        <f>+D7/$D$8</f>
        <v>0.990909090909091</v>
      </c>
      <c r="F7" s="10">
        <v>236</v>
      </c>
      <c r="G7" s="59">
        <f>+F7/$F$8</f>
        <v>0.979253112033195</v>
      </c>
      <c r="H7" s="16">
        <f>D7/F7-1</f>
        <v>-0.07627118644067798</v>
      </c>
      <c r="I7" s="56"/>
    </row>
    <row r="8" spans="1:9" ht="15">
      <c r="A8" s="87" t="s">
        <v>11</v>
      </c>
      <c r="B8" s="79" t="s">
        <v>5</v>
      </c>
      <c r="C8" s="80"/>
      <c r="D8" s="83">
        <f>SUM(D6:D7)</f>
        <v>220</v>
      </c>
      <c r="E8" s="61">
        <f>SUM(E6:E7)</f>
        <v>1</v>
      </c>
      <c r="F8" s="89">
        <f>SUM(F6:F7)</f>
        <v>241</v>
      </c>
      <c r="G8" s="61">
        <f>SUM(G6:G7)</f>
        <v>1</v>
      </c>
      <c r="H8" s="85">
        <f>D8/F8-1</f>
        <v>-0.08713692946058094</v>
      </c>
      <c r="I8" s="58"/>
    </row>
    <row r="9" spans="1:9" ht="15">
      <c r="A9" s="78"/>
      <c r="B9" s="81"/>
      <c r="C9" s="82"/>
      <c r="D9" s="84"/>
      <c r="E9" s="60">
        <f>+D8/D17</f>
        <v>0.5699481865284974</v>
      </c>
      <c r="F9" s="90"/>
      <c r="G9" s="60">
        <f>+F8/F17</f>
        <v>0.5227765726681128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131</v>
      </c>
      <c r="E10" s="59">
        <f>D10/$D$15</f>
        <v>0.7891566265060241</v>
      </c>
      <c r="F10" s="10">
        <v>172</v>
      </c>
      <c r="G10" s="59">
        <f>F10/$F$15</f>
        <v>0.7818181818181819</v>
      </c>
      <c r="H10" s="16">
        <f>D10/F10-1</f>
        <v>-0.2383720930232558</v>
      </c>
      <c r="I10" s="58"/>
    </row>
    <row r="11" spans="1:9" ht="15">
      <c r="A11" s="35"/>
      <c r="B11" s="6"/>
      <c r="C11" s="24" t="s">
        <v>18</v>
      </c>
      <c r="D11" s="8">
        <v>3</v>
      </c>
      <c r="E11" s="59">
        <f>D11/$D$15</f>
        <v>0.018072289156626505</v>
      </c>
      <c r="F11" s="11">
        <v>15</v>
      </c>
      <c r="G11" s="59">
        <f>F11/$F$15</f>
        <v>0.06818181818181818</v>
      </c>
      <c r="H11" s="16">
        <f>IF(F11=0,"",D11/F11-1)</f>
        <v>-0.8</v>
      </c>
      <c r="I11" s="58"/>
    </row>
    <row r="12" spans="1:9" ht="15">
      <c r="A12" s="35"/>
      <c r="B12" s="6"/>
      <c r="C12" s="24" t="s">
        <v>19</v>
      </c>
      <c r="D12" s="8">
        <v>1</v>
      </c>
      <c r="E12" s="59">
        <f>IF(D12=0,"",D12/$D$15)</f>
        <v>0.006024096385542169</v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31</v>
      </c>
      <c r="E13" s="59">
        <f>D13/$D$15</f>
        <v>0.18674698795180722</v>
      </c>
      <c r="F13" s="10">
        <v>33</v>
      </c>
      <c r="G13" s="59">
        <f>F13/$F$15</f>
        <v>0.15</v>
      </c>
      <c r="H13" s="16">
        <f>D13/F13-1</f>
        <v>-0.06060606060606055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7" t="s">
        <v>14</v>
      </c>
      <c r="B15" s="79" t="s">
        <v>5</v>
      </c>
      <c r="C15" s="80"/>
      <c r="D15" s="83">
        <f>SUM(D10:D14)</f>
        <v>166</v>
      </c>
      <c r="E15" s="61">
        <f>SUM(E10:E14)</f>
        <v>1</v>
      </c>
      <c r="F15" s="83">
        <f>SUM(F10:F14)</f>
        <v>220</v>
      </c>
      <c r="G15" s="61">
        <f>SUM(G10:G14)</f>
        <v>1</v>
      </c>
      <c r="H15" s="85">
        <f>D15/F15-1</f>
        <v>-0.24545454545454548</v>
      </c>
      <c r="I15" s="58"/>
    </row>
    <row r="16" spans="1:9" ht="15">
      <c r="A16" s="78"/>
      <c r="B16" s="81"/>
      <c r="C16" s="82"/>
      <c r="D16" s="84"/>
      <c r="E16" s="60">
        <f>+D15/D17</f>
        <v>0.43005181347150256</v>
      </c>
      <c r="F16" s="84"/>
      <c r="G16" s="60">
        <f>F15/F17</f>
        <v>0.4772234273318872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386</v>
      </c>
      <c r="E17" s="22">
        <v>1</v>
      </c>
      <c r="F17" s="21">
        <f>+F8+F15</f>
        <v>461</v>
      </c>
      <c r="G17" s="22">
        <v>1</v>
      </c>
      <c r="H17" s="54">
        <f>D17/F17-1</f>
        <v>-0.16268980477223427</v>
      </c>
      <c r="I17" s="58"/>
    </row>
    <row r="18" ht="15">
      <c r="A18" s="33" t="s">
        <v>40</v>
      </c>
    </row>
    <row r="19" ht="15">
      <c r="A19" s="33" t="s">
        <v>31</v>
      </c>
    </row>
    <row r="20" ht="15">
      <c r="H20" s="53"/>
    </row>
    <row r="22" ht="15">
      <c r="B22" t="s">
        <v>49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G20" sqref="G20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46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183</v>
      </c>
      <c r="D6" s="59">
        <f aca="true" t="shared" si="0" ref="D6:D12">C6/$C$13</f>
        <v>0.2798165137614679</v>
      </c>
      <c r="E6" s="10">
        <v>161</v>
      </c>
      <c r="F6" s="59">
        <f aca="true" t="shared" si="1" ref="F6:F12">E6/$E$13</f>
        <v>0.20667522464698332</v>
      </c>
      <c r="G6" s="15">
        <f aca="true" t="shared" si="2" ref="G6:G11">C6/E6-1</f>
        <v>0.1366459627329193</v>
      </c>
      <c r="I6" s="65"/>
      <c r="J6" s="65"/>
      <c r="K6" s="64"/>
    </row>
    <row r="7" spans="1:11" ht="15">
      <c r="A7" s="29">
        <v>2</v>
      </c>
      <c r="B7" s="6" t="s">
        <v>35</v>
      </c>
      <c r="C7" s="7">
        <v>138</v>
      </c>
      <c r="D7" s="59">
        <f t="shared" si="0"/>
        <v>0.21100917431192662</v>
      </c>
      <c r="E7" s="10">
        <v>146</v>
      </c>
      <c r="F7" s="62">
        <f t="shared" si="1"/>
        <v>0.18741976893453144</v>
      </c>
      <c r="G7" s="16">
        <f t="shared" si="2"/>
        <v>-0.0547945205479452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60</v>
      </c>
      <c r="D8" s="59">
        <f t="shared" si="0"/>
        <v>0.09174311926605505</v>
      </c>
      <c r="E8" s="11">
        <v>88</v>
      </c>
      <c r="F8" s="62">
        <f t="shared" si="1"/>
        <v>0.11296534017971759</v>
      </c>
      <c r="G8" s="16">
        <f t="shared" si="2"/>
        <v>-0.31818181818181823</v>
      </c>
      <c r="I8" s="65"/>
      <c r="J8" s="65"/>
      <c r="K8" s="64"/>
    </row>
    <row r="9" spans="1:11" ht="15">
      <c r="A9" s="29">
        <v>4</v>
      </c>
      <c r="B9" s="40" t="s">
        <v>29</v>
      </c>
      <c r="C9" s="8">
        <v>47</v>
      </c>
      <c r="D9" s="59">
        <f t="shared" si="0"/>
        <v>0.07186544342507645</v>
      </c>
      <c r="E9" s="10">
        <v>33</v>
      </c>
      <c r="F9" s="62">
        <f t="shared" si="1"/>
        <v>0.04236200256739409</v>
      </c>
      <c r="G9" s="16">
        <f t="shared" si="2"/>
        <v>0.4242424242424243</v>
      </c>
      <c r="I9" s="65"/>
      <c r="J9" s="65"/>
      <c r="K9" s="64"/>
    </row>
    <row r="10" spans="1:11" ht="15">
      <c r="A10" s="29">
        <v>5</v>
      </c>
      <c r="B10" s="40" t="s">
        <v>34</v>
      </c>
      <c r="C10" s="8">
        <v>43</v>
      </c>
      <c r="D10" s="59">
        <f t="shared" si="0"/>
        <v>0.06574923547400612</v>
      </c>
      <c r="E10" s="10">
        <v>65</v>
      </c>
      <c r="F10" s="62">
        <f t="shared" si="1"/>
        <v>0.0834403080872914</v>
      </c>
      <c r="G10" s="16">
        <f>C10/E10-1</f>
        <v>-0.3384615384615385</v>
      </c>
      <c r="I10" s="65"/>
      <c r="J10" s="65"/>
      <c r="K10" s="64"/>
    </row>
    <row r="11" spans="1:11" ht="15">
      <c r="A11" s="66">
        <v>6</v>
      </c>
      <c r="B11" s="40" t="s">
        <v>37</v>
      </c>
      <c r="C11" s="8">
        <v>32</v>
      </c>
      <c r="D11" s="59">
        <f t="shared" si="0"/>
        <v>0.04892966360856269</v>
      </c>
      <c r="E11" s="10">
        <v>35</v>
      </c>
      <c r="F11" s="62">
        <f t="shared" si="1"/>
        <v>0.044929396662387676</v>
      </c>
      <c r="G11" s="16">
        <f t="shared" si="2"/>
        <v>-0.08571428571428574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151</v>
      </c>
      <c r="D12" s="59">
        <f t="shared" si="0"/>
        <v>0.2308868501529052</v>
      </c>
      <c r="E12" s="8">
        <f>E13-SUM(E6:E11)</f>
        <v>251</v>
      </c>
      <c r="F12" s="62">
        <f t="shared" si="1"/>
        <v>0.32220795892169446</v>
      </c>
      <c r="G12" s="17">
        <f>C12/E12-1</f>
        <v>-0.398406374501992</v>
      </c>
      <c r="I12" s="65"/>
      <c r="J12" s="65"/>
      <c r="K12" s="64"/>
    </row>
    <row r="13" spans="1:11" ht="15">
      <c r="A13" s="12"/>
      <c r="B13" s="19" t="s">
        <v>5</v>
      </c>
      <c r="C13" s="20">
        <v>654</v>
      </c>
      <c r="D13" s="23">
        <v>1</v>
      </c>
      <c r="E13" s="21">
        <v>779</v>
      </c>
      <c r="F13" s="23">
        <v>1</v>
      </c>
      <c r="G13" s="54">
        <f>C13/E13-1</f>
        <v>-0.16046213093709882</v>
      </c>
      <c r="I13" s="65"/>
      <c r="J13" s="65"/>
      <c r="K13" s="64"/>
    </row>
    <row r="14" spans="1:9" ht="15">
      <c r="A14" s="33" t="s">
        <v>40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E38" sqref="E37:E38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8" t="s">
        <v>47</v>
      </c>
      <c r="B2" s="88"/>
      <c r="C2" s="88"/>
      <c r="D2" s="88"/>
      <c r="E2" s="88"/>
      <c r="F2" s="88"/>
      <c r="G2" s="88"/>
      <c r="H2" s="88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42</v>
      </c>
      <c r="E4" s="73"/>
      <c r="F4" s="72" t="s">
        <v>43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11</v>
      </c>
      <c r="E6" s="59">
        <f>+D6/$D$8</f>
        <v>0.06470588235294118</v>
      </c>
      <c r="F6" s="7">
        <v>7</v>
      </c>
      <c r="G6" s="59">
        <f>+F6/$F$8</f>
        <v>0.050359712230215826</v>
      </c>
      <c r="H6" s="15">
        <f>D6/F6-1</f>
        <v>0.5714285714285714</v>
      </c>
    </row>
    <row r="7" spans="1:8" ht="15">
      <c r="A7" s="29"/>
      <c r="B7" s="6" t="s">
        <v>13</v>
      </c>
      <c r="C7" s="77"/>
      <c r="D7" s="7">
        <v>159</v>
      </c>
      <c r="E7" s="59">
        <f>+D7/$D$8</f>
        <v>0.9352941176470588</v>
      </c>
      <c r="F7" s="7">
        <v>132</v>
      </c>
      <c r="G7" s="59">
        <f>+F7/$F$8</f>
        <v>0.9496402877697842</v>
      </c>
      <c r="H7" s="16">
        <f aca="true" t="shared" si="0" ref="H7:H17">D7/F7-1</f>
        <v>0.20454545454545459</v>
      </c>
    </row>
    <row r="8" spans="1:8" ht="15">
      <c r="A8" s="87" t="s">
        <v>11</v>
      </c>
      <c r="B8" s="79" t="s">
        <v>5</v>
      </c>
      <c r="C8" s="80"/>
      <c r="D8" s="83">
        <f>SUM(D6:D7)</f>
        <v>170</v>
      </c>
      <c r="E8" s="31">
        <f>SUM(E6:E7)</f>
        <v>1</v>
      </c>
      <c r="F8" s="89">
        <f>SUM(F6:F7)</f>
        <v>139</v>
      </c>
      <c r="G8" s="31">
        <f>SUM(G6:G7)</f>
        <v>1</v>
      </c>
      <c r="H8" s="85">
        <f>D8/F8-1</f>
        <v>0.2230215827338129</v>
      </c>
    </row>
    <row r="9" spans="1:8" ht="15">
      <c r="A9" s="78"/>
      <c r="B9" s="81"/>
      <c r="C9" s="82"/>
      <c r="D9" s="84"/>
      <c r="E9" s="60">
        <f>+D8/D17</f>
        <v>0.2599388379204893</v>
      </c>
      <c r="F9" s="90"/>
      <c r="G9" s="60">
        <f>+F8/F17</f>
        <v>0.17843388960205392</v>
      </c>
      <c r="H9" s="86"/>
    </row>
    <row r="10" spans="1:8" ht="15">
      <c r="A10" s="29"/>
      <c r="B10" s="24" t="s">
        <v>13</v>
      </c>
      <c r="C10" s="5" t="s">
        <v>17</v>
      </c>
      <c r="D10" s="8">
        <v>101</v>
      </c>
      <c r="E10" s="59">
        <f>D10/$D$15</f>
        <v>0.20867768595041322</v>
      </c>
      <c r="F10" s="10">
        <v>102</v>
      </c>
      <c r="G10" s="59">
        <f>F10/$F$15</f>
        <v>0.159375</v>
      </c>
      <c r="H10" s="16">
        <f t="shared" si="0"/>
        <v>-0.009803921568627416</v>
      </c>
    </row>
    <row r="11" spans="1:8" ht="15">
      <c r="A11" s="29"/>
      <c r="B11" s="24"/>
      <c r="C11" s="6" t="s">
        <v>18</v>
      </c>
      <c r="D11" s="8">
        <v>211</v>
      </c>
      <c r="E11" s="59">
        <f>D11/$D$15</f>
        <v>0.4359504132231405</v>
      </c>
      <c r="F11" s="11">
        <v>282</v>
      </c>
      <c r="G11" s="59">
        <f>F11/$F$15</f>
        <v>0.440625</v>
      </c>
      <c r="H11" s="16">
        <f t="shared" si="0"/>
        <v>-0.25177304964539005</v>
      </c>
    </row>
    <row r="12" spans="1:8" ht="15">
      <c r="A12" s="29"/>
      <c r="B12" s="24"/>
      <c r="C12" s="6" t="s">
        <v>19</v>
      </c>
      <c r="D12" s="8">
        <v>1</v>
      </c>
      <c r="E12" s="59">
        <f>D12/$D$15</f>
        <v>0.002066115702479339</v>
      </c>
      <c r="F12" s="10"/>
      <c r="G12" s="59">
        <f>F12/$F$15</f>
        <v>0</v>
      </c>
      <c r="H12" s="16" t="str">
        <f>IF(F12=0," ",D12/F12-1)</f>
        <v> </v>
      </c>
    </row>
    <row r="13" spans="1:8" ht="15">
      <c r="A13" s="29"/>
      <c r="B13" s="24"/>
      <c r="C13" s="6" t="s">
        <v>20</v>
      </c>
      <c r="D13" s="8">
        <v>148</v>
      </c>
      <c r="E13" s="59">
        <f>D13/$D$15</f>
        <v>0.30578512396694213</v>
      </c>
      <c r="F13" s="10">
        <v>237</v>
      </c>
      <c r="G13" s="59">
        <f>F13/$F$15</f>
        <v>0.3703125</v>
      </c>
      <c r="H13" s="16">
        <f t="shared" si="0"/>
        <v>-0.3755274261603375</v>
      </c>
    </row>
    <row r="14" spans="1:8" ht="15">
      <c r="A14" s="32"/>
      <c r="B14" s="24"/>
      <c r="C14" s="9" t="s">
        <v>21</v>
      </c>
      <c r="D14" s="8">
        <v>23</v>
      </c>
      <c r="E14" s="59">
        <f>D14/$D$15</f>
        <v>0.047520661157024795</v>
      </c>
      <c r="F14" s="10">
        <v>19</v>
      </c>
      <c r="G14" s="59">
        <f>F14/$F$15</f>
        <v>0.0296875</v>
      </c>
      <c r="H14" s="16">
        <f t="shared" si="0"/>
        <v>0.21052631578947367</v>
      </c>
    </row>
    <row r="15" spans="1:8" ht="15">
      <c r="A15" s="77" t="s">
        <v>14</v>
      </c>
      <c r="B15" s="79" t="s">
        <v>5</v>
      </c>
      <c r="C15" s="80"/>
      <c r="D15" s="83">
        <f>SUM(D10:D14)</f>
        <v>484</v>
      </c>
      <c r="E15" s="31">
        <f>SUM(E10:E14)</f>
        <v>1</v>
      </c>
      <c r="F15" s="83">
        <f>SUM(F10:F14)</f>
        <v>640</v>
      </c>
      <c r="G15" s="31">
        <f>SUM(G10:G14)</f>
        <v>0.9999999999999999</v>
      </c>
      <c r="H15" s="85">
        <f>D15/F15-1</f>
        <v>-0.24375000000000002</v>
      </c>
    </row>
    <row r="16" spans="1:8" ht="15">
      <c r="A16" s="78"/>
      <c r="B16" s="81"/>
      <c r="C16" s="82"/>
      <c r="D16" s="84"/>
      <c r="E16" s="60">
        <f>+D15/D17</f>
        <v>0.7400611620795107</v>
      </c>
      <c r="F16" s="84"/>
      <c r="G16" s="60">
        <f>F15/F17</f>
        <v>0.8215661103979461</v>
      </c>
      <c r="H16" s="86"/>
    </row>
    <row r="17" spans="1:8" ht="15">
      <c r="A17" s="27"/>
      <c r="B17" s="19" t="s">
        <v>5</v>
      </c>
      <c r="C17" s="28"/>
      <c r="D17" s="21">
        <f>+D15+D8</f>
        <v>654</v>
      </c>
      <c r="E17" s="22">
        <f>E9+E16</f>
        <v>1</v>
      </c>
      <c r="F17" s="21">
        <f>+F15+F8</f>
        <v>779</v>
      </c>
      <c r="G17" s="22">
        <f>G9+G16</f>
        <v>1</v>
      </c>
      <c r="H17" s="18">
        <f t="shared" si="0"/>
        <v>-0.16046213093709882</v>
      </c>
    </row>
    <row r="18" ht="15">
      <c r="A18" s="33" t="s">
        <v>40</v>
      </c>
    </row>
    <row r="20" spans="1:3" ht="39.75" customHeight="1">
      <c r="A20" s="95" t="s">
        <v>48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2009</v>
      </c>
      <c r="B23" s="45">
        <v>84</v>
      </c>
      <c r="C23" s="63">
        <f aca="true" t="shared" si="1" ref="C23:C39">B23/$B$40</f>
        <v>0.12844036697247707</v>
      </c>
    </row>
    <row r="24" spans="1:3" ht="15">
      <c r="A24" s="45">
        <v>2006</v>
      </c>
      <c r="B24" s="45">
        <v>73</v>
      </c>
      <c r="C24" s="63">
        <f t="shared" si="1"/>
        <v>0.11162079510703364</v>
      </c>
    </row>
    <row r="25" spans="1:3" ht="15">
      <c r="A25" s="45">
        <v>2008</v>
      </c>
      <c r="B25" s="45">
        <v>65</v>
      </c>
      <c r="C25" s="63">
        <f t="shared" si="1"/>
        <v>0.09938837920489296</v>
      </c>
    </row>
    <row r="26" spans="1:3" ht="15">
      <c r="A26" s="45">
        <v>2005</v>
      </c>
      <c r="B26" s="45">
        <v>63</v>
      </c>
      <c r="C26" s="63">
        <f t="shared" si="1"/>
        <v>0.0963302752293578</v>
      </c>
    </row>
    <row r="27" spans="1:3" ht="15">
      <c r="A27" s="45">
        <v>2011</v>
      </c>
      <c r="B27" s="45">
        <v>46</v>
      </c>
      <c r="C27" s="63">
        <f t="shared" si="1"/>
        <v>0.07033639143730887</v>
      </c>
    </row>
    <row r="28" spans="1:3" ht="15">
      <c r="A28" s="45">
        <v>2010</v>
      </c>
      <c r="B28" s="45">
        <v>42</v>
      </c>
      <c r="C28" s="63">
        <f t="shared" si="1"/>
        <v>0.06422018348623854</v>
      </c>
    </row>
    <row r="29" spans="1:3" ht="15">
      <c r="A29" s="45">
        <v>2004</v>
      </c>
      <c r="B29" s="45">
        <v>41</v>
      </c>
      <c r="C29" s="63">
        <f t="shared" si="1"/>
        <v>0.06269113149847094</v>
      </c>
    </row>
    <row r="30" spans="1:3" ht="15">
      <c r="A30" s="45">
        <v>2007</v>
      </c>
      <c r="B30" s="45">
        <v>38</v>
      </c>
      <c r="C30" s="63">
        <f t="shared" si="1"/>
        <v>0.0581039755351682</v>
      </c>
    </row>
    <row r="31" spans="1:3" ht="15">
      <c r="A31" s="45">
        <v>2003</v>
      </c>
      <c r="B31" s="45">
        <v>29</v>
      </c>
      <c r="C31" s="63">
        <f t="shared" si="1"/>
        <v>0.04434250764525994</v>
      </c>
    </row>
    <row r="32" spans="1:3" ht="15">
      <c r="A32" s="45">
        <v>2012</v>
      </c>
      <c r="B32" s="45">
        <v>29</v>
      </c>
      <c r="C32" s="63">
        <f t="shared" si="1"/>
        <v>0.04434250764525994</v>
      </c>
    </row>
    <row r="33" spans="1:3" ht="15">
      <c r="A33" s="45">
        <v>2013</v>
      </c>
      <c r="B33" s="45">
        <v>28</v>
      </c>
      <c r="C33" s="63">
        <f t="shared" si="1"/>
        <v>0.04281345565749235</v>
      </c>
    </row>
    <row r="34" spans="1:3" ht="15">
      <c r="A34" s="45">
        <v>2017</v>
      </c>
      <c r="B34" s="45">
        <v>17</v>
      </c>
      <c r="C34" s="63">
        <f t="shared" si="1"/>
        <v>0.02599388379204893</v>
      </c>
    </row>
    <row r="35" spans="1:3" ht="15">
      <c r="A35" s="45">
        <v>2002</v>
      </c>
      <c r="B35" s="45">
        <v>16</v>
      </c>
      <c r="C35" s="63">
        <f t="shared" si="1"/>
        <v>0.024464831804281346</v>
      </c>
    </row>
    <row r="36" spans="1:3" ht="15">
      <c r="A36" s="45">
        <v>2016</v>
      </c>
      <c r="B36" s="45">
        <v>14</v>
      </c>
      <c r="C36" s="63">
        <f t="shared" si="1"/>
        <v>0.021406727828746176</v>
      </c>
    </row>
    <row r="37" spans="1:3" ht="15">
      <c r="A37" s="45">
        <v>2015</v>
      </c>
      <c r="B37" s="45">
        <v>13</v>
      </c>
      <c r="C37" s="63">
        <f t="shared" si="1"/>
        <v>0.019877675840978593</v>
      </c>
    </row>
    <row r="38" spans="1:3" ht="15">
      <c r="A38" s="45">
        <v>2014</v>
      </c>
      <c r="B38" s="45">
        <v>12</v>
      </c>
      <c r="C38" s="63">
        <f t="shared" si="1"/>
        <v>0.01834862385321101</v>
      </c>
    </row>
    <row r="39" spans="1:3" ht="15">
      <c r="A39" s="44" t="s">
        <v>25</v>
      </c>
      <c r="B39" s="44">
        <f>B40-SUM(B23:B38)</f>
        <v>44</v>
      </c>
      <c r="C39" s="63">
        <f t="shared" si="1"/>
        <v>0.0672782874617737</v>
      </c>
    </row>
    <row r="40" spans="1:4" ht="15">
      <c r="A40" s="49" t="s">
        <v>28</v>
      </c>
      <c r="B40" s="52">
        <f>D17</f>
        <v>654</v>
      </c>
      <c r="C40" s="50">
        <f>SUM(C23:C39)</f>
        <v>1.0000000000000002</v>
      </c>
      <c r="D40" s="55"/>
    </row>
    <row r="41" spans="1:3" ht="15">
      <c r="A41" s="96" t="s">
        <v>40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0:C20"/>
    <mergeCell ref="A15:A16"/>
    <mergeCell ref="B15:C16"/>
    <mergeCell ref="D15:D16"/>
    <mergeCell ref="F15:F16"/>
    <mergeCell ref="A41:C42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2021-05-24T18:59:38Z</dcterms:modified>
  <cp:category/>
  <cp:version/>
  <cp:contentType/>
  <cp:contentStatus/>
</cp:coreProperties>
</file>