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19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<sst xmlns="http://schemas.openxmlformats.org/spreadsheetml/2006/main" count="104" uniqueCount="49">
  <si>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</si>
  <si>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</si>
  <si>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</si>
  <si>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</si>
  <si>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</si>
  <si>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</si>
  <si>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</si>
  <si>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</si>
  <si>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</si>
  <si>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</si>
  <si>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</si>
  <si>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</si>
  <si>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</si>
  <si>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</si>
  <si>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</si>
  <si>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</si>
  <si>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</si>
  <si>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</si>
  <si>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</si>
  <si>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</si>
  <si>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</si>
  <si>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</si>
  <si>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</si>
  <si>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</si>
  <si>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</si>
  <si>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</si>
  <si>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</si>
  <si>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</si>
  <si>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</si>
  <si>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</si>
  <si>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</si>
  <si>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</si>
  <si>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</si>
  <si>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</si>
  <si>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</si>
  <si>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</si>
  <si>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</si>
  <si>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</si>
  <si>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</si>
  <si>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FORD</t>
  </si>
  <si>
    <t>TEMSA</t>
  </si>
  <si>
    <t>Pierwsze rejestracje NOWYCH autobusów w Polsce 
styczeń - listopad, 2020 rok</t>
  </si>
  <si>
    <t>1-11.2020</t>
  </si>
  <si>
    <t>1-11.2019</t>
  </si>
  <si>
    <t>Pierwsze rejestracje NOWYCH autobusów w Polsce
styczeń - listopad, 2020 rok
według segmentów</t>
  </si>
  <si>
    <t>Pierwsze rejestracje UŻYWANYCH autobusów w Polsce, 
styczeń - listopad, 2020 rok</t>
  </si>
  <si>
    <t>VDL</t>
  </si>
  <si>
    <t>Pierwsze rejestracje UŻYWANYCH autobusów w Polsce
styczeń - listopad, 2020 rok
według segmentów</t>
  </si>
  <si>
    <t>Pierwsze rejestracje używanych autobusów, 
wg. roku produkcji; styczeń - listopad, 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</si>
</sst>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41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37</v>
      </c>
      <c r="C6" s="7">
        <v>575</v>
      </c>
      <c r="D6" s="59">
        <f aca="true" t="shared" si="0" ref="D6:D14">C6/$C$15</f>
        <v>0.42529585798816566</v>
      </c>
      <c r="E6" s="10">
        <v>1027</v>
      </c>
      <c r="F6" s="59">
        <f aca="true" t="shared" si="1" ref="F6:F14">E6/$E$15</f>
        <v>0.44058344058344057</v>
      </c>
      <c r="G6" s="16">
        <f>C6/E6-1</f>
        <v>-0.4401168451801363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344</v>
      </c>
      <c r="D7" s="59">
        <f t="shared" si="0"/>
        <v>0.25443786982248523</v>
      </c>
      <c r="E7" s="10">
        <v>411</v>
      </c>
      <c r="F7" s="59">
        <f t="shared" si="1"/>
        <v>0.17631917631917632</v>
      </c>
      <c r="G7" s="16">
        <f>C7/E7-1</f>
        <v>-0.16301703163017034</v>
      </c>
      <c r="H7" s="65"/>
      <c r="I7" s="57"/>
      <c r="J7" s="64"/>
    </row>
    <row r="8" spans="1:10" ht="15">
      <c r="A8" s="3">
        <v>3</v>
      </c>
      <c r="B8" s="6" t="s">
        <v>39</v>
      </c>
      <c r="C8" s="8">
        <v>120</v>
      </c>
      <c r="D8" s="59">
        <f t="shared" si="0"/>
        <v>0.08875739644970414</v>
      </c>
      <c r="E8" s="11">
        <v>42</v>
      </c>
      <c r="F8" s="59">
        <f t="shared" si="1"/>
        <v>0.018018018018018018</v>
      </c>
      <c r="G8" s="16">
        <f aca="true" t="shared" si="2" ref="G8:G13">IF(E8=0,"",C8/E8-1)</f>
        <v>1.8571428571428572</v>
      </c>
      <c r="H8" s="65"/>
      <c r="I8" s="57"/>
      <c r="J8" s="64"/>
    </row>
    <row r="9" spans="1:10" ht="15">
      <c r="A9" s="3">
        <v>4</v>
      </c>
      <c r="B9" s="40" t="s">
        <v>34</v>
      </c>
      <c r="C9" s="8">
        <v>73</v>
      </c>
      <c r="D9" s="59">
        <f t="shared" si="0"/>
        <v>0.053994082840236685</v>
      </c>
      <c r="E9" s="10">
        <v>321</v>
      </c>
      <c r="F9" s="59">
        <f t="shared" si="1"/>
        <v>0.1377091377091377</v>
      </c>
      <c r="G9" s="16">
        <f t="shared" si="2"/>
        <v>-0.7725856697819314</v>
      </c>
      <c r="H9" s="65"/>
      <c r="I9" s="57"/>
      <c r="J9" s="64"/>
    </row>
    <row r="10" spans="1:10" ht="15">
      <c r="A10" s="3">
        <v>5</v>
      </c>
      <c r="B10" s="38" t="s">
        <v>36</v>
      </c>
      <c r="C10" s="8">
        <v>59</v>
      </c>
      <c r="D10" s="59">
        <f t="shared" si="0"/>
        <v>0.04363905325443787</v>
      </c>
      <c r="E10" s="10">
        <v>163</v>
      </c>
      <c r="F10" s="59">
        <f t="shared" si="1"/>
        <v>0.06992706992706993</v>
      </c>
      <c r="G10" s="16">
        <f t="shared" si="2"/>
        <v>-0.6380368098159509</v>
      </c>
      <c r="H10" s="65"/>
      <c r="I10" s="57"/>
      <c r="J10" s="64"/>
    </row>
    <row r="11" spans="1:10" ht="15">
      <c r="A11" s="39">
        <v>6</v>
      </c>
      <c r="B11" s="6" t="s">
        <v>38</v>
      </c>
      <c r="C11" s="8">
        <v>53</v>
      </c>
      <c r="D11" s="59">
        <f t="shared" si="0"/>
        <v>0.03920118343195266</v>
      </c>
      <c r="E11" s="10">
        <v>60</v>
      </c>
      <c r="F11" s="59">
        <f t="shared" si="1"/>
        <v>0.02574002574002574</v>
      </c>
      <c r="G11" s="16">
        <f t="shared" si="2"/>
        <v>-0.1166666666666667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128</v>
      </c>
      <c r="D14" s="59">
        <f t="shared" si="0"/>
        <v>0.09467455621301775</v>
      </c>
      <c r="E14" s="8">
        <f>E15-SUM(E6:E13)</f>
        <v>307</v>
      </c>
      <c r="F14" s="59">
        <f t="shared" si="1"/>
        <v>0.1317031317031317</v>
      </c>
      <c r="G14" s="16">
        <f>C14/E14-1</f>
        <v>-0.5830618892508144</v>
      </c>
      <c r="H14" s="65"/>
      <c r="I14" s="57"/>
      <c r="J14" s="64"/>
    </row>
    <row r="15" spans="1:10" ht="15">
      <c r="A15" s="12"/>
      <c r="B15" s="19" t="s">
        <v>33</v>
      </c>
      <c r="C15" s="20">
        <v>1352</v>
      </c>
      <c r="D15" s="22">
        <v>1</v>
      </c>
      <c r="E15" s="21">
        <v>2331</v>
      </c>
      <c r="F15" s="23">
        <v>1</v>
      </c>
      <c r="G15" s="54">
        <f>C15/E15-1</f>
        <v>-0.41999141999142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8" t="s">
        <v>44</v>
      </c>
      <c r="B2" s="88"/>
      <c r="C2" s="88"/>
      <c r="D2" s="88"/>
      <c r="E2" s="88"/>
      <c r="F2" s="88"/>
      <c r="G2" s="88"/>
      <c r="H2" s="88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9</v>
      </c>
      <c r="E6" s="59">
        <f>IF(D6=0,"",D6/$D$8)</f>
        <v>0.01485148514851485</v>
      </c>
      <c r="F6" s="10">
        <v>7</v>
      </c>
      <c r="G6" s="4">
        <f>IF(F6=0,"",F6/$F$8)</f>
        <v>0.007194244604316547</v>
      </c>
      <c r="H6" s="16">
        <f>IF(F6=0,"",D6/F6-1)</f>
        <v>0.2857142857142858</v>
      </c>
    </row>
    <row r="7" spans="1:9" ht="15">
      <c r="A7" s="35"/>
      <c r="B7" s="6" t="s">
        <v>13</v>
      </c>
      <c r="C7" s="77"/>
      <c r="D7" s="7">
        <v>597</v>
      </c>
      <c r="E7" s="59">
        <f>+D7/$D$8</f>
        <v>0.9851485148514851</v>
      </c>
      <c r="F7" s="10">
        <v>966</v>
      </c>
      <c r="G7" s="59">
        <f>+F7/$F$8</f>
        <v>0.9928057553956835</v>
      </c>
      <c r="H7" s="16">
        <f>D7/F7-1</f>
        <v>-0.38198757763975155</v>
      </c>
      <c r="I7" s="56"/>
    </row>
    <row r="8" spans="1:9" ht="15">
      <c r="A8" s="87" t="s">
        <v>11</v>
      </c>
      <c r="B8" s="79" t="s">
        <v>5</v>
      </c>
      <c r="C8" s="80"/>
      <c r="D8" s="83">
        <f>SUM(D6:D7)</f>
        <v>606</v>
      </c>
      <c r="E8" s="61">
        <f>SUM(E6:E7)</f>
        <v>1</v>
      </c>
      <c r="F8" s="89">
        <f>SUM(F6:F7)</f>
        <v>973</v>
      </c>
      <c r="G8" s="61">
        <f>SUM(G6:G7)</f>
        <v>1</v>
      </c>
      <c r="H8" s="85">
        <f>D8/F8-1</f>
        <v>-0.3771839671120246</v>
      </c>
      <c r="I8" s="58"/>
    </row>
    <row r="9" spans="1:9" ht="15">
      <c r="A9" s="78"/>
      <c r="B9" s="81"/>
      <c r="C9" s="82"/>
      <c r="D9" s="84"/>
      <c r="E9" s="60">
        <f>+D8/D17</f>
        <v>0.44822485207100593</v>
      </c>
      <c r="F9" s="90"/>
      <c r="G9" s="60">
        <f>+F8/F17</f>
        <v>0.4174174174174174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627</v>
      </c>
      <c r="E10" s="59">
        <f>D10/$D$15</f>
        <v>0.8404825737265416</v>
      </c>
      <c r="F10" s="10">
        <v>996</v>
      </c>
      <c r="G10" s="59">
        <f>F10/$F$15</f>
        <v>0.7334315169366715</v>
      </c>
      <c r="H10" s="16">
        <f>D10/F10-1</f>
        <v>-0.37048192771084343</v>
      </c>
      <c r="I10" s="58"/>
    </row>
    <row r="11" spans="1:9" ht="15">
      <c r="A11" s="35"/>
      <c r="B11" s="6"/>
      <c r="C11" s="24" t="s">
        <v>18</v>
      </c>
      <c r="D11" s="8">
        <v>28</v>
      </c>
      <c r="E11" s="59">
        <f>D11/$D$15</f>
        <v>0.03753351206434316</v>
      </c>
      <c r="F11" s="11">
        <v>37</v>
      </c>
      <c r="G11" s="59">
        <f>F11/$F$15</f>
        <v>0.027245949926362298</v>
      </c>
      <c r="H11" s="16">
        <f>IF(F11=0,"",D11/F11-1)</f>
        <v>-0.2432432432432432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91</v>
      </c>
      <c r="E13" s="59">
        <f>D13/$D$15</f>
        <v>0.12198391420911528</v>
      </c>
      <c r="F13" s="10">
        <v>320</v>
      </c>
      <c r="G13" s="59">
        <f>F13/$F$15</f>
        <v>0.23564064801178203</v>
      </c>
      <c r="H13" s="16">
        <f>D13/F13-1</f>
        <v>-0.715625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>
        <v>5</v>
      </c>
      <c r="G14" s="59">
        <f>IF(F14=0,"",F14/$F$15)</f>
        <v>0.003681885125184094</v>
      </c>
      <c r="H14" s="16">
        <f>IF(F14=0,"",D14/F14-1)</f>
        <v>-1</v>
      </c>
      <c r="I14" s="58"/>
    </row>
    <row r="15" spans="1:9" ht="15">
      <c r="A15" s="77" t="s">
        <v>14</v>
      </c>
      <c r="B15" s="79" t="s">
        <v>5</v>
      </c>
      <c r="C15" s="80"/>
      <c r="D15" s="83">
        <f>SUM(D10:D14)</f>
        <v>746</v>
      </c>
      <c r="E15" s="61">
        <f>SUM(E10:E14)</f>
        <v>1</v>
      </c>
      <c r="F15" s="83">
        <f>SUM(F10:F14)</f>
        <v>1358</v>
      </c>
      <c r="G15" s="61">
        <f>SUM(G10:G14)</f>
        <v>1</v>
      </c>
      <c r="H15" s="85">
        <f>D15/F15-1</f>
        <v>-0.4506627393225331</v>
      </c>
      <c r="I15" s="58"/>
    </row>
    <row r="16" spans="1:9" ht="15">
      <c r="A16" s="78"/>
      <c r="B16" s="81"/>
      <c r="C16" s="82"/>
      <c r="D16" s="84"/>
      <c r="E16" s="60">
        <f>+D15/D17</f>
        <v>0.5517751479289941</v>
      </c>
      <c r="F16" s="84"/>
      <c r="G16" s="60">
        <f>F15/F17</f>
        <v>0.5825825825825826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1352</v>
      </c>
      <c r="E17" s="22">
        <v>1</v>
      </c>
      <c r="F17" s="21">
        <f>+F8+F15</f>
        <v>2331</v>
      </c>
      <c r="G17" s="22">
        <v>1</v>
      </c>
      <c r="H17" s="54">
        <f>D17/F17-1</f>
        <v>-0.41999141999142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45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494</v>
      </c>
      <c r="D6" s="59">
        <f aca="true" t="shared" si="0" ref="D6:D13">C6/$C$14</f>
        <v>0.22998137802607077</v>
      </c>
      <c r="E6" s="10">
        <v>811</v>
      </c>
      <c r="F6" s="59">
        <f aca="true" t="shared" si="1" ref="F6:F13">E6/$E$14</f>
        <v>0.27251344086021506</v>
      </c>
      <c r="G6" s="15">
        <f aca="true" t="shared" si="2" ref="G6:G12">C6/E6-1</f>
        <v>-0.39087546239210846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405</v>
      </c>
      <c r="D7" s="59">
        <f t="shared" si="0"/>
        <v>0.18854748603351956</v>
      </c>
      <c r="E7" s="10">
        <v>455</v>
      </c>
      <c r="F7" s="62">
        <f t="shared" si="1"/>
        <v>0.15288978494623656</v>
      </c>
      <c r="G7" s="16">
        <f t="shared" si="2"/>
        <v>-0.10989010989010994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251</v>
      </c>
      <c r="D8" s="59">
        <f t="shared" si="0"/>
        <v>0.11685288640595903</v>
      </c>
      <c r="E8" s="11">
        <v>307</v>
      </c>
      <c r="F8" s="62">
        <f t="shared" si="1"/>
        <v>0.10315860215053764</v>
      </c>
      <c r="G8" s="16">
        <f t="shared" si="2"/>
        <v>-0.1824104234527687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174</v>
      </c>
      <c r="D9" s="59">
        <f t="shared" si="0"/>
        <v>0.08100558659217877</v>
      </c>
      <c r="E9" s="10">
        <v>263</v>
      </c>
      <c r="F9" s="62">
        <f t="shared" si="1"/>
        <v>0.0883736559139785</v>
      </c>
      <c r="G9" s="16">
        <f t="shared" si="2"/>
        <v>-0.33840304182509506</v>
      </c>
      <c r="I9" s="65"/>
      <c r="J9" s="65"/>
      <c r="K9" s="64"/>
    </row>
    <row r="10" spans="1:11" ht="15">
      <c r="A10" s="29">
        <v>5</v>
      </c>
      <c r="B10" s="40" t="s">
        <v>46</v>
      </c>
      <c r="C10" s="8">
        <v>96</v>
      </c>
      <c r="D10" s="59">
        <f>C10/$C$14</f>
        <v>0.0446927374301676</v>
      </c>
      <c r="E10" s="10">
        <v>152</v>
      </c>
      <c r="F10" s="62">
        <f>E10/$E$14</f>
        <v>0.051075268817204304</v>
      </c>
      <c r="G10" s="16">
        <f>C10/E10-1</f>
        <v>-0.368421052631579</v>
      </c>
      <c r="I10" s="65"/>
      <c r="J10" s="65"/>
      <c r="K10" s="64"/>
    </row>
    <row r="11" spans="1:11" ht="15">
      <c r="A11" s="66">
        <v>6</v>
      </c>
      <c r="B11" s="40" t="s">
        <v>40</v>
      </c>
      <c r="C11" s="8">
        <v>93</v>
      </c>
      <c r="D11" s="59">
        <f>C11/$C$14</f>
        <v>0.04329608938547486</v>
      </c>
      <c r="E11" s="10">
        <v>97</v>
      </c>
      <c r="F11" s="62">
        <f t="shared" si="1"/>
        <v>0.032594086021505375</v>
      </c>
      <c r="G11" s="16">
        <f t="shared" si="2"/>
        <v>-0.04123711340206182</v>
      </c>
      <c r="I11" s="65"/>
      <c r="J11" s="65"/>
      <c r="K11" s="64"/>
    </row>
    <row r="12" spans="1:11" ht="15">
      <c r="A12" s="29">
        <v>7</v>
      </c>
      <c r="B12" s="40" t="s">
        <v>29</v>
      </c>
      <c r="C12" s="8">
        <v>81</v>
      </c>
      <c r="D12" s="59">
        <f>C12/$C$14</f>
        <v>0.03770949720670391</v>
      </c>
      <c r="E12" s="11">
        <v>51</v>
      </c>
      <c r="F12" s="62">
        <f t="shared" si="1"/>
        <v>0.017137096774193547</v>
      </c>
      <c r="G12" s="16">
        <f t="shared" si="2"/>
        <v>0.588235294117647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554</v>
      </c>
      <c r="D13" s="59">
        <f t="shared" si="0"/>
        <v>0.2579143389199255</v>
      </c>
      <c r="E13" s="8">
        <f>E14-SUM(E6:E12)</f>
        <v>840</v>
      </c>
      <c r="F13" s="62">
        <f t="shared" si="1"/>
        <v>0.28225806451612906</v>
      </c>
      <c r="G13" s="17">
        <f>C13/E13-1</f>
        <v>-0.3404761904761905</v>
      </c>
      <c r="I13" s="65"/>
      <c r="J13" s="65"/>
      <c r="K13" s="64"/>
    </row>
    <row r="14" spans="1:11" ht="15">
      <c r="A14" s="12"/>
      <c r="B14" s="19" t="s">
        <v>5</v>
      </c>
      <c r="C14" s="20">
        <v>2148</v>
      </c>
      <c r="D14" s="23">
        <v>1</v>
      </c>
      <c r="E14" s="21">
        <v>2976</v>
      </c>
      <c r="F14" s="23">
        <v>1</v>
      </c>
      <c r="G14" s="54">
        <f>C14/E14-1</f>
        <v>-0.2782258064516129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3">
    <cfRule type="cellIs" priority="4" dxfId="11" operator="lessThan">
      <formula>0</formula>
    </cfRule>
  </conditionalFormatting>
  <conditionalFormatting sqref="G14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E27" sqref="E27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8" t="s">
        <v>47</v>
      </c>
      <c r="B2" s="88"/>
      <c r="C2" s="88"/>
      <c r="D2" s="88"/>
      <c r="E2" s="88"/>
      <c r="F2" s="88"/>
      <c r="G2" s="88"/>
      <c r="H2" s="88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20</v>
      </c>
      <c r="E6" s="59">
        <f>+D6/$D$8</f>
        <v>0.05</v>
      </c>
      <c r="F6" s="7">
        <v>25</v>
      </c>
      <c r="G6" s="59">
        <f>+F6/$F$8</f>
        <v>0.04180602006688963</v>
      </c>
      <c r="H6" s="15">
        <f>D6/F6-1</f>
        <v>-0.19999999999999996</v>
      </c>
    </row>
    <row r="7" spans="1:8" ht="15">
      <c r="A7" s="29"/>
      <c r="B7" s="6" t="s">
        <v>13</v>
      </c>
      <c r="C7" s="77"/>
      <c r="D7" s="7">
        <v>380</v>
      </c>
      <c r="E7" s="59">
        <f>+D7/$D$8</f>
        <v>0.95</v>
      </c>
      <c r="F7" s="7">
        <v>573</v>
      </c>
      <c r="G7" s="59">
        <f>+F7/$F$8</f>
        <v>0.9581939799331104</v>
      </c>
      <c r="H7" s="16">
        <f aca="true" t="shared" si="0" ref="H7:H17">D7/F7-1</f>
        <v>-0.3368237347294939</v>
      </c>
    </row>
    <row r="8" spans="1:8" ht="15">
      <c r="A8" s="87" t="s">
        <v>11</v>
      </c>
      <c r="B8" s="79" t="s">
        <v>5</v>
      </c>
      <c r="C8" s="80"/>
      <c r="D8" s="83">
        <f>SUM(D6:D7)</f>
        <v>400</v>
      </c>
      <c r="E8" s="31">
        <f>SUM(E6:E7)</f>
        <v>1</v>
      </c>
      <c r="F8" s="89">
        <f>SUM(F6:F7)</f>
        <v>598</v>
      </c>
      <c r="G8" s="31">
        <f>SUM(G6:G7)</f>
        <v>1</v>
      </c>
      <c r="H8" s="85">
        <f>D8/F8-1</f>
        <v>-0.3311036789297659</v>
      </c>
    </row>
    <row r="9" spans="1:8" ht="15">
      <c r="A9" s="78"/>
      <c r="B9" s="81"/>
      <c r="C9" s="82"/>
      <c r="D9" s="84"/>
      <c r="E9" s="60">
        <f>+D8/D17</f>
        <v>0.186219739292365</v>
      </c>
      <c r="F9" s="90"/>
      <c r="G9" s="60">
        <f>+F8/F17</f>
        <v>0.20094086021505375</v>
      </c>
      <c r="H9" s="86"/>
    </row>
    <row r="10" spans="1:8" ht="15">
      <c r="A10" s="29"/>
      <c r="B10" s="24" t="s">
        <v>13</v>
      </c>
      <c r="C10" s="5" t="s">
        <v>17</v>
      </c>
      <c r="D10" s="8">
        <v>302</v>
      </c>
      <c r="E10" s="59">
        <f>D10/$D$15</f>
        <v>0.17276887871853547</v>
      </c>
      <c r="F10" s="10">
        <v>372</v>
      </c>
      <c r="G10" s="59">
        <f>F10/$F$15</f>
        <v>0.1564339781328848</v>
      </c>
      <c r="H10" s="16">
        <f t="shared" si="0"/>
        <v>-0.18817204301075274</v>
      </c>
    </row>
    <row r="11" spans="1:8" ht="15">
      <c r="A11" s="29"/>
      <c r="B11" s="24"/>
      <c r="C11" s="6" t="s">
        <v>18</v>
      </c>
      <c r="D11" s="8">
        <v>873</v>
      </c>
      <c r="E11" s="59">
        <f>D11/$D$15</f>
        <v>0.4994279176201373</v>
      </c>
      <c r="F11" s="11">
        <v>1051</v>
      </c>
      <c r="G11" s="59">
        <f>F11/$F$15</f>
        <v>0.4419680403700589</v>
      </c>
      <c r="H11" s="16">
        <f t="shared" si="0"/>
        <v>-0.16936251189343487</v>
      </c>
    </row>
    <row r="12" spans="1:8" ht="15">
      <c r="A12" s="29"/>
      <c r="B12" s="24"/>
      <c r="C12" s="6" t="s">
        <v>19</v>
      </c>
      <c r="D12" s="8">
        <v>2</v>
      </c>
      <c r="E12" s="59">
        <f>D12/$D$15</f>
        <v>0.0011441647597254005</v>
      </c>
      <c r="F12" s="10">
        <v>8</v>
      </c>
      <c r="G12" s="59">
        <f>F12/$F$15</f>
        <v>0.00336417157275021</v>
      </c>
      <c r="H12" s="16">
        <f>IF(F12=0," ",D12/F12-1)</f>
        <v>-0.75</v>
      </c>
    </row>
    <row r="13" spans="1:8" ht="15">
      <c r="A13" s="29"/>
      <c r="B13" s="24"/>
      <c r="C13" s="6" t="s">
        <v>20</v>
      </c>
      <c r="D13" s="8">
        <v>499</v>
      </c>
      <c r="E13" s="59">
        <f>D13/$D$15</f>
        <v>0.2854691075514874</v>
      </c>
      <c r="F13" s="10">
        <v>857</v>
      </c>
      <c r="G13" s="59">
        <f>F13/$F$15</f>
        <v>0.36038687973086625</v>
      </c>
      <c r="H13" s="16">
        <f t="shared" si="0"/>
        <v>-0.4177362893815636</v>
      </c>
    </row>
    <row r="14" spans="1:8" ht="15">
      <c r="A14" s="32"/>
      <c r="B14" s="24"/>
      <c r="C14" s="9" t="s">
        <v>21</v>
      </c>
      <c r="D14" s="8">
        <v>72</v>
      </c>
      <c r="E14" s="59">
        <f>D14/$D$15</f>
        <v>0.041189931350114416</v>
      </c>
      <c r="F14" s="10">
        <v>90</v>
      </c>
      <c r="G14" s="59">
        <f>F14/$F$15</f>
        <v>0.03784693019343986</v>
      </c>
      <c r="H14" s="16">
        <f t="shared" si="0"/>
        <v>-0.19999999999999996</v>
      </c>
    </row>
    <row r="15" spans="1:8" ht="15">
      <c r="A15" s="77" t="s">
        <v>14</v>
      </c>
      <c r="B15" s="79" t="s">
        <v>5</v>
      </c>
      <c r="C15" s="80"/>
      <c r="D15" s="83">
        <f>SUM(D10:D14)</f>
        <v>1748</v>
      </c>
      <c r="E15" s="31">
        <f>SUM(E10:E14)</f>
        <v>1.0000000000000002</v>
      </c>
      <c r="F15" s="83">
        <f>SUM(F10:F14)</f>
        <v>2378</v>
      </c>
      <c r="G15" s="31">
        <f>SUM(G10:G14)</f>
        <v>1</v>
      </c>
      <c r="H15" s="85">
        <f>D15/F15-1</f>
        <v>-0.264928511354079</v>
      </c>
    </row>
    <row r="16" spans="1:8" ht="15">
      <c r="A16" s="78"/>
      <c r="B16" s="81"/>
      <c r="C16" s="82"/>
      <c r="D16" s="84"/>
      <c r="E16" s="60">
        <f>+D15/D17</f>
        <v>0.813780260707635</v>
      </c>
      <c r="F16" s="84"/>
      <c r="G16" s="60">
        <f>F15/F17</f>
        <v>0.7990591397849462</v>
      </c>
      <c r="H16" s="86"/>
    </row>
    <row r="17" spans="1:8" ht="15">
      <c r="A17" s="27"/>
      <c r="B17" s="19" t="s">
        <v>5</v>
      </c>
      <c r="C17" s="28"/>
      <c r="D17" s="21">
        <f>+D15+D8</f>
        <v>2148</v>
      </c>
      <c r="E17" s="22">
        <f>E9+E16</f>
        <v>1</v>
      </c>
      <c r="F17" s="21">
        <f>+F15+F8</f>
        <v>2976</v>
      </c>
      <c r="G17" s="22">
        <f>G9+G16</f>
        <v>1</v>
      </c>
      <c r="H17" s="18">
        <f t="shared" si="0"/>
        <v>-0.2782258064516129</v>
      </c>
    </row>
    <row r="18" ht="15">
      <c r="A18" s="33" t="s">
        <v>35</v>
      </c>
    </row>
    <row r="20" spans="1:3" ht="39.75" customHeight="1">
      <c r="A20" s="95" t="s">
        <v>48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271</v>
      </c>
      <c r="C23" s="63">
        <f aca="true" t="shared" si="1" ref="C23:C37">B23/$B$38</f>
        <v>0.12616387337057727</v>
      </c>
    </row>
    <row r="24" spans="1:3" ht="15">
      <c r="A24" s="45">
        <v>2004</v>
      </c>
      <c r="B24" s="45">
        <v>190</v>
      </c>
      <c r="C24" s="63">
        <f t="shared" si="1"/>
        <v>0.08845437616387337</v>
      </c>
    </row>
    <row r="25" spans="1:3" ht="15">
      <c r="A25" s="45">
        <v>2008</v>
      </c>
      <c r="B25" s="45">
        <v>181</v>
      </c>
      <c r="C25" s="63">
        <f t="shared" si="1"/>
        <v>0.08426443202979515</v>
      </c>
    </row>
    <row r="26" spans="1:3" ht="15">
      <c r="A26" s="45">
        <v>2006</v>
      </c>
      <c r="B26" s="45">
        <v>181</v>
      </c>
      <c r="C26" s="63">
        <f t="shared" si="1"/>
        <v>0.08426443202979515</v>
      </c>
    </row>
    <row r="27" spans="1:3" ht="15">
      <c r="A27" s="45">
        <v>2009</v>
      </c>
      <c r="B27" s="45">
        <v>166</v>
      </c>
      <c r="C27" s="63">
        <f t="shared" si="1"/>
        <v>0.07728119180633147</v>
      </c>
    </row>
    <row r="28" spans="1:3" ht="15">
      <c r="A28" s="45">
        <v>2003</v>
      </c>
      <c r="B28" s="45">
        <v>137</v>
      </c>
      <c r="C28" s="63">
        <f t="shared" si="1"/>
        <v>0.06378026070763501</v>
      </c>
    </row>
    <row r="29" spans="1:3" ht="15">
      <c r="A29" s="45">
        <v>2010</v>
      </c>
      <c r="B29" s="45">
        <v>134</v>
      </c>
      <c r="C29" s="63">
        <f t="shared" si="1"/>
        <v>0.06238361266294227</v>
      </c>
    </row>
    <row r="30" spans="1:3" ht="15">
      <c r="A30" s="45">
        <v>2007</v>
      </c>
      <c r="B30" s="45">
        <v>128</v>
      </c>
      <c r="C30" s="63">
        <f t="shared" si="1"/>
        <v>0.0595903165735568</v>
      </c>
    </row>
    <row r="31" spans="1:3" ht="15">
      <c r="A31" s="45">
        <v>2002</v>
      </c>
      <c r="B31" s="45">
        <v>101</v>
      </c>
      <c r="C31" s="63">
        <f t="shared" si="1"/>
        <v>0.04702048417132216</v>
      </c>
    </row>
    <row r="32" spans="1:3" ht="15">
      <c r="A32" s="45">
        <v>2012</v>
      </c>
      <c r="B32" s="45">
        <v>95</v>
      </c>
      <c r="C32" s="63">
        <f t="shared" si="1"/>
        <v>0.04422718808193669</v>
      </c>
    </row>
    <row r="33" spans="1:3" ht="15">
      <c r="A33" s="45">
        <v>2011</v>
      </c>
      <c r="B33" s="45">
        <v>94</v>
      </c>
      <c r="C33" s="63">
        <f t="shared" si="1"/>
        <v>0.043761638733705775</v>
      </c>
    </row>
    <row r="34" spans="1:3" ht="15">
      <c r="A34" s="45">
        <v>2001</v>
      </c>
      <c r="B34" s="45">
        <v>91</v>
      </c>
      <c r="C34" s="63">
        <f t="shared" si="1"/>
        <v>0.04236499068901303</v>
      </c>
    </row>
    <row r="35" spans="1:3" ht="15">
      <c r="A35" s="45">
        <v>2013</v>
      </c>
      <c r="B35" s="45">
        <v>82</v>
      </c>
      <c r="C35" s="63">
        <f t="shared" si="1"/>
        <v>0.038175046554934824</v>
      </c>
    </row>
    <row r="36" spans="1:3" ht="15">
      <c r="A36" s="45">
        <v>2000</v>
      </c>
      <c r="B36" s="45">
        <v>49</v>
      </c>
      <c r="C36" s="63">
        <f t="shared" si="1"/>
        <v>0.02281191806331471</v>
      </c>
    </row>
    <row r="37" spans="1:3" ht="15">
      <c r="A37" s="44" t="s">
        <v>25</v>
      </c>
      <c r="B37" s="44">
        <f>B38-SUM(B23:B36)</f>
        <v>248</v>
      </c>
      <c r="C37" s="63">
        <f t="shared" si="1"/>
        <v>0.1154562383612663</v>
      </c>
    </row>
    <row r="38" spans="1:4" ht="15">
      <c r="A38" s="49" t="s">
        <v>28</v>
      </c>
      <c r="B38" s="52">
        <f>D17</f>
        <v>2148</v>
      </c>
      <c r="C38" s="50">
        <f>SUM(C23:C37)</f>
        <v>1.0000000000000002</v>
      </c>
      <c r="D38" s="55"/>
    </row>
    <row r="39" spans="1:3" ht="15">
      <c r="A39" s="96" t="s">
        <v>35</v>
      </c>
      <c r="B39" s="96"/>
      <c r="C39" s="96"/>
    </row>
    <row r="40" spans="1:3" ht="15">
      <c r="A40" s="97"/>
      <c r="B40" s="97"/>
      <c r="C40" s="97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2020-12-18T12:14:39Z</dcterms:modified>
  <cp:category/>
  <cp:version/>
  <cp:contentType/>
  <cp:contentStatus/>
</cp:coreProperties>
</file>