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4\BUS\ostateczne\"/>
    </mc:Choice>
  </mc:AlternateContent>
  <xr:revisionPtr revIDLastSave="0" documentId="13_ncr:1_{04D24559-D81F-49FC-ADB7-8A07550D11B8}" xr6:coauthVersionLast="47" xr6:coauthVersionMax="47" xr10:uidLastSave="{00000000-0000-0000-0000-000000000000}"/>
  <bookViews>
    <workbookView xWindow="-96" yWindow="0" windowWidth="20832" windowHeight="16656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D11" i="4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G10" i="4"/>
  <c r="H10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<sst xmlns="http://schemas.openxmlformats.org/spreadsheetml/2006/main" count="89" uniqueCount="43">
  <si>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</si>
  <si>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</si>
  <si>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</si>
  <si>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</si>
  <si>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</si>
  <si>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</si>
  <si>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</si>
  <si>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</si>
  <si>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</si>
  <si>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</si>
  <si>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</si>
  <si>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</si>
  <si>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</si>
  <si>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</si>
  <si>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</si>
  <si>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</si>
  <si>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</si>
  <si>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</si>
  <si>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</si>
  <si>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</si>
  <si>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</si>
  <si>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</si>
  <si>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</si>
  <si>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</si>
  <si>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</si>
  <si>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</si>
  <si>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</si>
  <si>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</si>
  <si>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</si>
  <si>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</si>
  <si>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SOR</t>
  </si>
  <si>
    <t>*/ w tym zabudowane podwozia rejestrowane również pod inną marką</t>
  </si>
  <si>
    <t>FORD</t>
  </si>
  <si>
    <t>RAZEM*</t>
  </si>
  <si>
    <t>IRIZAR</t>
  </si>
  <si>
    <t>VAN HOOL</t>
  </si>
  <si>
    <t>Pierwsze rejestracje UŻYWANYCH autobusów w Polsce według segmentów
styczeń - marzec 2026</t>
  </si>
  <si>
    <t>Pierwsze rejestracje NOWYCH autobusów w Polsce
styczeń - kwiecień 2026</t>
  </si>
  <si>
    <t>1-4.2026</t>
  </si>
  <si>
    <t>1-4.2025</t>
  </si>
  <si>
    <t>Pierwsze rejestracje NOWYCH autobusów w Polsce według segmentów
styczeń - kwiecień 2026</t>
  </si>
  <si>
    <t>Pierwsze rejestracje UŻYWANYCH autobusów w Polsce
styczeń - kwiecień 2026</t>
  </si>
  <si>
    <t>Pierwsze rejestracje używanych autobusów, 
według roku produkcji; styczeń-kwiecień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</si>
</sst>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4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19" xfId="0" applyNumberFormat="1" applyFont="1" applyFill="1" applyBorder="1" applyAlignment="1">
      <alignment horizontal="center" vertical="center"/>
    </xf>
    <xf numFmtId="3" fontId="11" fillId="3" borderId="22" xfId="0" applyNumberFormat="1" applyFont="1" applyFill="1" applyBorder="1" applyAlignment="1">
      <alignment horizontal="center" vertical="center" wrapText="1"/>
    </xf>
    <xf numFmtId="164" fontId="11" fillId="3" borderId="20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3" fontId="13" fillId="0" borderId="0" xfId="0" applyNumberFormat="1" applyFont="1"/>
    <xf numFmtId="164" fontId="0" fillId="0" borderId="0" xfId="5" applyNumberFormat="1" applyFont="1"/>
    <xf numFmtId="3" fontId="0" fillId="0" borderId="0" xfId="0" applyNumberFormat="1"/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25" xfId="2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8" fillId="3" borderId="32" xfId="2" applyFont="1" applyFill="1" applyBorder="1" applyAlignment="1">
      <alignment horizontal="center" vertical="center" wrapText="1"/>
    </xf>
    <xf numFmtId="0" fontId="8" fillId="3" borderId="33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/>
    </xf>
    <xf numFmtId="0" fontId="8" fillId="3" borderId="39" xfId="2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3" fontId="11" fillId="3" borderId="41" xfId="0" applyNumberFormat="1" applyFont="1" applyFill="1" applyBorder="1" applyAlignment="1">
      <alignment horizontal="center" vertical="center" wrapText="1"/>
    </xf>
    <xf numFmtId="9" fontId="11" fillId="3" borderId="42" xfId="0" applyNumberFormat="1" applyFont="1" applyFill="1" applyBorder="1" applyAlignment="1">
      <alignment horizontal="center" vertical="center"/>
    </xf>
    <xf numFmtId="164" fontId="11" fillId="3" borderId="40" xfId="6" applyNumberFormat="1" applyFont="1" applyFill="1" applyBorder="1" applyAlignment="1">
      <alignment vertical="center"/>
    </xf>
    <xf numFmtId="0" fontId="8" fillId="3" borderId="43" xfId="0" applyFont="1" applyFill="1" applyBorder="1" applyAlignment="1">
      <alignment horizontal="center" vertical="center" wrapText="1"/>
    </xf>
    <xf numFmtId="0" fontId="8" fillId="3" borderId="43" xfId="2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19"/>
  <sheetViews>
    <sheetView showGridLines="0" tabSelected="1" workbookViewId="0"/>
  </sheetViews>
  <sheetFormatPr defaultRowHeight="14.4" x14ac:dyDescent="0.3"/>
  <cols>
    <col min="1" max="1" width="1.109375" customWidth="1"/>
    <col min="3" max="3" width="18.5546875" customWidth="1"/>
    <col min="4" max="8" width="10.88671875" customWidth="1"/>
    <col min="9" max="9" width="10.109375" bestFit="1" customWidth="1"/>
  </cols>
  <sheetData>
    <row r="1" spans="2:11" ht="15" customHeight="1" x14ac:dyDescent="0.3">
      <c r="B1" s="94" t="s">
        <v>37</v>
      </c>
      <c r="C1" s="94"/>
      <c r="D1" s="94"/>
      <c r="E1" s="94"/>
      <c r="F1" s="94"/>
      <c r="G1" s="94"/>
      <c r="H1" s="94"/>
    </row>
    <row r="2" spans="2:11" x14ac:dyDescent="0.3">
      <c r="B2" s="94"/>
      <c r="C2" s="94"/>
      <c r="D2" s="94"/>
      <c r="E2" s="94"/>
      <c r="F2" s="94"/>
      <c r="G2" s="94"/>
      <c r="H2" s="94"/>
    </row>
    <row r="3" spans="2:11" ht="25.5" customHeight="1" x14ac:dyDescent="0.3">
      <c r="B3" s="142" t="s">
        <v>3</v>
      </c>
      <c r="C3" s="142" t="s">
        <v>4</v>
      </c>
      <c r="D3" s="135" t="s">
        <v>38</v>
      </c>
      <c r="E3" s="135"/>
      <c r="F3" s="135" t="s">
        <v>39</v>
      </c>
      <c r="G3" s="135"/>
      <c r="H3" s="143" t="s">
        <v>8</v>
      </c>
    </row>
    <row r="4" spans="2:11" ht="25.5" customHeight="1" x14ac:dyDescent="0.3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">
      <c r="B5" s="7">
        <v>1</v>
      </c>
      <c r="C5" s="8" t="s">
        <v>0</v>
      </c>
      <c r="D5" s="9">
        <v>412</v>
      </c>
      <c r="E5" s="10">
        <f>D5/$D$14</f>
        <v>0.325434439178515</v>
      </c>
      <c r="F5" s="11">
        <v>320</v>
      </c>
      <c r="G5" s="10">
        <f t="shared" ref="G5:G13" si="0">F5/$F$14</f>
        <v>0.43243243243243246</v>
      </c>
      <c r="H5" s="12">
        <f>D5/F5-1</f>
        <v>0.28750000000000009</v>
      </c>
      <c r="J5" s="2"/>
      <c r="K5" s="4"/>
    </row>
    <row r="6" spans="2:11" x14ac:dyDescent="0.3">
      <c r="B6" s="13">
        <v>2</v>
      </c>
      <c r="C6" s="14" t="s">
        <v>23</v>
      </c>
      <c r="D6" s="15">
        <v>317</v>
      </c>
      <c r="E6" s="16">
        <f t="shared" ref="E6:E13" si="1">D6/$D$14</f>
        <v>0.25039494470774093</v>
      </c>
      <c r="F6" s="17">
        <v>80</v>
      </c>
      <c r="G6" s="16">
        <f t="shared" si="0"/>
        <v>0.10810810810810811</v>
      </c>
      <c r="H6" s="18">
        <f t="shared" ref="H6:H12" si="2">IF(F6=0,"",D6/F6-1)</f>
        <v>2.9624999999999999</v>
      </c>
      <c r="I6" s="93"/>
      <c r="J6" s="2"/>
      <c r="K6" s="4"/>
    </row>
    <row r="7" spans="2:11" x14ac:dyDescent="0.3">
      <c r="B7" s="7">
        <v>3</v>
      </c>
      <c r="C7" s="8" t="s">
        <v>27</v>
      </c>
      <c r="D7" s="19">
        <v>149</v>
      </c>
      <c r="E7" s="10">
        <f t="shared" si="1"/>
        <v>0.11769352290679305</v>
      </c>
      <c r="F7" s="20">
        <v>66</v>
      </c>
      <c r="G7" s="10">
        <f t="shared" si="0"/>
        <v>8.9189189189189194E-2</v>
      </c>
      <c r="H7" s="12">
        <f t="shared" si="2"/>
        <v>1.2575757575757578</v>
      </c>
      <c r="I7" s="93"/>
      <c r="J7" s="2"/>
    </row>
    <row r="8" spans="2:11" x14ac:dyDescent="0.3">
      <c r="B8" s="13">
        <v>4</v>
      </c>
      <c r="C8" s="14" t="s">
        <v>26</v>
      </c>
      <c r="D8" s="21">
        <v>90</v>
      </c>
      <c r="E8" s="16">
        <f t="shared" si="1"/>
        <v>7.1090047393364927E-2</v>
      </c>
      <c r="F8" s="17">
        <v>94</v>
      </c>
      <c r="G8" s="16">
        <f t="shared" si="0"/>
        <v>0.12702702702702703</v>
      </c>
      <c r="H8" s="18">
        <f t="shared" si="2"/>
        <v>-4.2553191489361653E-2</v>
      </c>
      <c r="J8" s="2"/>
    </row>
    <row r="9" spans="2:11" ht="14.4" customHeight="1" x14ac:dyDescent="0.3">
      <c r="B9" s="7">
        <v>5</v>
      </c>
      <c r="C9" s="8" t="s">
        <v>32</v>
      </c>
      <c r="D9" s="19">
        <v>86</v>
      </c>
      <c r="E9" s="10">
        <f t="shared" si="1"/>
        <v>6.7930489731437602E-2</v>
      </c>
      <c r="F9" s="11">
        <v>38</v>
      </c>
      <c r="G9" s="10">
        <f t="shared" si="0"/>
        <v>5.1351351351351354E-2</v>
      </c>
      <c r="H9" s="12">
        <f t="shared" si="2"/>
        <v>1.263157894736842</v>
      </c>
      <c r="J9" s="2"/>
    </row>
    <row r="10" spans="2:11" ht="14.4" hidden="1" customHeight="1" thickBot="1" x14ac:dyDescent="0.35">
      <c r="B10" s="22"/>
      <c r="C10" s="23" t="s">
        <v>34</v>
      </c>
      <c r="D10" s="24">
        <v>10</v>
      </c>
      <c r="E10" s="25"/>
      <c r="F10" s="26">
        <v>11</v>
      </c>
      <c r="G10" s="25"/>
      <c r="H10" s="27">
        <f t="shared" si="2"/>
        <v>-9.0909090909090939E-2</v>
      </c>
      <c r="I10">
        <f t="shared" ref="I10:J12" si="3">D10-F10</f>
        <v>-1</v>
      </c>
      <c r="J10" s="2">
        <f t="shared" si="3"/>
        <v>0</v>
      </c>
    </row>
    <row r="11" spans="2:11" ht="14.4" hidden="1" customHeight="1" x14ac:dyDescent="0.3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" hidden="1" customHeight="1" x14ac:dyDescent="0.3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" customHeight="1" x14ac:dyDescent="0.3">
      <c r="B13" s="34"/>
      <c r="C13" s="35" t="s">
        <v>2</v>
      </c>
      <c r="D13" s="36">
        <f>D14-SUM(D5:D9)</f>
        <v>212</v>
      </c>
      <c r="E13" s="37">
        <f t="shared" si="1"/>
        <v>0.16745655608214849</v>
      </c>
      <c r="F13" s="36">
        <f>F14-SUM(F5:F12)</f>
        <v>131</v>
      </c>
      <c r="G13" s="37">
        <f t="shared" si="0"/>
        <v>0.17702702702702702</v>
      </c>
      <c r="H13" s="38">
        <f>D13/F13-1</f>
        <v>0.61832061068702293</v>
      </c>
      <c r="J13" s="2"/>
    </row>
    <row r="14" spans="2:11" x14ac:dyDescent="0.3">
      <c r="B14" s="39"/>
      <c r="C14" s="40" t="s">
        <v>25</v>
      </c>
      <c r="D14" s="41">
        <v>1266</v>
      </c>
      <c r="E14" s="42">
        <v>1</v>
      </c>
      <c r="F14" s="41">
        <v>740</v>
      </c>
      <c r="G14" s="42">
        <v>1</v>
      </c>
      <c r="H14" s="43">
        <f>D14/F14-1</f>
        <v>0.71081081081081088</v>
      </c>
      <c r="J14" s="2"/>
    </row>
    <row r="15" spans="2:11" x14ac:dyDescent="0.3">
      <c r="B15" s="44" t="s">
        <v>31</v>
      </c>
      <c r="C15" s="45"/>
      <c r="D15" s="45"/>
      <c r="E15" s="45"/>
      <c r="F15" s="45"/>
      <c r="G15" s="45"/>
      <c r="H15" s="45"/>
    </row>
    <row r="16" spans="2:11" x14ac:dyDescent="0.3">
      <c r="B16" s="46" t="s">
        <v>28</v>
      </c>
      <c r="C16" s="45"/>
      <c r="D16" s="45"/>
      <c r="E16" s="45"/>
      <c r="F16" s="45"/>
      <c r="G16" s="45"/>
      <c r="H16" s="45"/>
    </row>
    <row r="17" spans="2:8" x14ac:dyDescent="0.3">
      <c r="B17" s="45"/>
      <c r="C17" s="45"/>
      <c r="D17" s="45"/>
      <c r="E17" s="45"/>
      <c r="F17" s="45"/>
      <c r="G17" s="45"/>
      <c r="H17" s="45"/>
    </row>
    <row r="19" spans="2:8" x14ac:dyDescent="0.3">
      <c r="D19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K16"/>
  <sheetViews>
    <sheetView showGridLines="0" zoomScaleNormal="100" workbookViewId="0"/>
  </sheetViews>
  <sheetFormatPr defaultRowHeight="14.4" x14ac:dyDescent="0.3"/>
  <cols>
    <col min="1" max="1" width="1" customWidth="1"/>
    <col min="2" max="2" width="18.5546875" customWidth="1"/>
    <col min="3" max="3" width="21.44140625" customWidth="1"/>
    <col min="9" max="9" width="9.5546875" bestFit="1" customWidth="1"/>
  </cols>
  <sheetData>
    <row r="1" spans="2:11" ht="28.5" customHeight="1" x14ac:dyDescent="0.3">
      <c r="B1" s="94" t="s">
        <v>40</v>
      </c>
      <c r="C1" s="94"/>
      <c r="D1" s="94"/>
      <c r="E1" s="94"/>
      <c r="F1" s="94"/>
      <c r="G1" s="94"/>
      <c r="H1" s="94"/>
    </row>
    <row r="2" spans="2:11" ht="25.5" customHeight="1" x14ac:dyDescent="0.3">
      <c r="B2" s="133" t="s">
        <v>9</v>
      </c>
      <c r="C2" s="134" t="s">
        <v>12</v>
      </c>
      <c r="D2" s="135" t="s">
        <v>38</v>
      </c>
      <c r="E2" s="135"/>
      <c r="F2" s="135" t="s">
        <v>39</v>
      </c>
      <c r="G2" s="135"/>
      <c r="H2" s="136" t="s">
        <v>8</v>
      </c>
    </row>
    <row r="3" spans="2:11" ht="25.5" customHeight="1" x14ac:dyDescent="0.3">
      <c r="B3" s="105"/>
      <c r="C3" s="106"/>
      <c r="D3" s="47" t="s">
        <v>7</v>
      </c>
      <c r="E3" s="48" t="s">
        <v>6</v>
      </c>
      <c r="F3" s="47" t="s">
        <v>7</v>
      </c>
      <c r="G3" s="48" t="s">
        <v>6</v>
      </c>
      <c r="H3" s="104"/>
    </row>
    <row r="4" spans="2:11" x14ac:dyDescent="0.3">
      <c r="B4" s="107" t="s">
        <v>10</v>
      </c>
      <c r="C4" s="113" t="s">
        <v>13</v>
      </c>
      <c r="D4" s="98">
        <v>448</v>
      </c>
      <c r="E4" s="49">
        <v>1</v>
      </c>
      <c r="F4" s="100">
        <v>372</v>
      </c>
      <c r="G4" s="49">
        <v>1</v>
      </c>
      <c r="H4" s="102">
        <f>D4/F4-1</f>
        <v>0.20430107526881724</v>
      </c>
      <c r="I4" s="92"/>
      <c r="K4" s="93"/>
    </row>
    <row r="5" spans="2:11" x14ac:dyDescent="0.3">
      <c r="B5" s="108"/>
      <c r="C5" s="114"/>
      <c r="D5" s="99"/>
      <c r="E5" s="50">
        <f>+D4/D13</f>
        <v>0.35387045813586099</v>
      </c>
      <c r="F5" s="101"/>
      <c r="G5" s="50">
        <f>+F4/F13</f>
        <v>0.50270270270270268</v>
      </c>
      <c r="H5" s="103"/>
      <c r="I5" s="92"/>
      <c r="K5" s="93"/>
    </row>
    <row r="6" spans="2:11" x14ac:dyDescent="0.3">
      <c r="B6" s="115" t="s">
        <v>11</v>
      </c>
      <c r="C6" s="51" t="s">
        <v>14</v>
      </c>
      <c r="D6" s="52">
        <v>552</v>
      </c>
      <c r="E6" s="53">
        <f>D6/$D$11</f>
        <v>0.67481662591687042</v>
      </c>
      <c r="F6" s="54">
        <v>149</v>
      </c>
      <c r="G6" s="53">
        <f>F6/$F$11</f>
        <v>0.40489130434782611</v>
      </c>
      <c r="H6" s="55">
        <f>D6/F6-1</f>
        <v>2.7046979865771812</v>
      </c>
      <c r="I6" s="92"/>
      <c r="K6" s="93"/>
    </row>
    <row r="7" spans="2:11" x14ac:dyDescent="0.3">
      <c r="B7" s="107"/>
      <c r="C7" s="56" t="s">
        <v>15</v>
      </c>
      <c r="D7" s="57">
        <v>132</v>
      </c>
      <c r="E7" s="58">
        <f>D7/$D$11</f>
        <v>0.16136919315403422</v>
      </c>
      <c r="F7" s="59">
        <v>37</v>
      </c>
      <c r="G7" s="58">
        <f>F7/$F$11</f>
        <v>0.10054347826086957</v>
      </c>
      <c r="H7" s="60">
        <f>IF(F7=0,"",D7/F7-1)</f>
        <v>2.5675675675675675</v>
      </c>
      <c r="I7" s="92"/>
      <c r="K7" s="93"/>
    </row>
    <row r="8" spans="2:11" x14ac:dyDescent="0.3">
      <c r="B8" s="107"/>
      <c r="C8" s="51" t="s">
        <v>16</v>
      </c>
      <c r="D8" s="52"/>
      <c r="E8" s="53" t="str">
        <f>IF(D8=0,"",D8/$D$11)</f>
        <v/>
      </c>
      <c r="F8" s="54">
        <v>1</v>
      </c>
      <c r="G8" s="53">
        <f>IF(F8=0,"",F8/$F$11)</f>
        <v>2.717391304347826E-3</v>
      </c>
      <c r="H8" s="55">
        <f>IF(F8=0,"",D8/F8-1)</f>
        <v>-1</v>
      </c>
      <c r="I8" s="92"/>
      <c r="K8" s="93"/>
    </row>
    <row r="9" spans="2:11" x14ac:dyDescent="0.3">
      <c r="B9" s="107"/>
      <c r="C9" s="56" t="s">
        <v>17</v>
      </c>
      <c r="D9" s="57">
        <v>131</v>
      </c>
      <c r="E9" s="58">
        <f>D9/$D$11</f>
        <v>0.16014669926650366</v>
      </c>
      <c r="F9" s="61">
        <v>181</v>
      </c>
      <c r="G9" s="58">
        <f>F9/$F$11</f>
        <v>0.49184782608695654</v>
      </c>
      <c r="H9" s="60">
        <f>D9/F9-1</f>
        <v>-0.27624309392265189</v>
      </c>
      <c r="I9" s="92"/>
      <c r="K9" s="93"/>
    </row>
    <row r="10" spans="2:11" x14ac:dyDescent="0.3">
      <c r="B10" s="107"/>
      <c r="C10" s="51" t="s">
        <v>18</v>
      </c>
      <c r="D10" s="52">
        <v>3</v>
      </c>
      <c r="E10" s="53">
        <f>IF(D10=0,"",D10/$D$11)</f>
        <v>3.667481662591687E-3</v>
      </c>
      <c r="F10" s="54"/>
      <c r="G10" s="53" t="str">
        <f>IF(F10=0,"",F10/$F$11)</f>
        <v/>
      </c>
      <c r="H10" s="55" t="str">
        <f>IF(F10=0,"",D10/F10-1)</f>
        <v/>
      </c>
      <c r="I10" s="92"/>
      <c r="K10" s="93"/>
    </row>
    <row r="11" spans="2:11" x14ac:dyDescent="0.3">
      <c r="B11" s="107"/>
      <c r="C11" s="117" t="s">
        <v>5</v>
      </c>
      <c r="D11" s="98">
        <f>SUM(D6:D10)</f>
        <v>818</v>
      </c>
      <c r="E11" s="49">
        <f>SUM(E6:E10)</f>
        <v>1</v>
      </c>
      <c r="F11" s="98">
        <f>SUM(F6:F10)</f>
        <v>368</v>
      </c>
      <c r="G11" s="49">
        <f>SUM(G6:G10)</f>
        <v>1</v>
      </c>
      <c r="H11" s="102">
        <f>D11/F11-1</f>
        <v>1.222826086956522</v>
      </c>
      <c r="I11" s="92"/>
      <c r="K11" s="93"/>
    </row>
    <row r="12" spans="2:11" x14ac:dyDescent="0.3">
      <c r="B12" s="116"/>
      <c r="C12" s="118"/>
      <c r="D12" s="111"/>
      <c r="E12" s="62">
        <f>+D11/D13</f>
        <v>0.64612954186413907</v>
      </c>
      <c r="F12" s="111"/>
      <c r="G12" s="62">
        <f>F11/F13</f>
        <v>0.49729729729729732</v>
      </c>
      <c r="H12" s="112"/>
      <c r="I12" s="92"/>
      <c r="K12" s="93"/>
    </row>
    <row r="13" spans="2:11" x14ac:dyDescent="0.3">
      <c r="B13" s="137" t="s">
        <v>33</v>
      </c>
      <c r="C13" s="138"/>
      <c r="D13" s="139">
        <f>D4+D11</f>
        <v>1266</v>
      </c>
      <c r="E13" s="140">
        <v>1</v>
      </c>
      <c r="F13" s="139">
        <f>F4+F11</f>
        <v>740</v>
      </c>
      <c r="G13" s="140">
        <v>1</v>
      </c>
      <c r="H13" s="141">
        <f>D13/F13-1</f>
        <v>0.71081081081081088</v>
      </c>
      <c r="I13" s="92"/>
      <c r="K13" s="93"/>
    </row>
    <row r="14" spans="2:11" x14ac:dyDescent="0.3">
      <c r="B14" s="46" t="s">
        <v>28</v>
      </c>
      <c r="C14" s="45"/>
      <c r="D14" s="45"/>
      <c r="E14" s="45"/>
      <c r="F14" s="45"/>
      <c r="G14" s="45"/>
      <c r="H14" s="45"/>
    </row>
    <row r="15" spans="2:11" x14ac:dyDescent="0.3">
      <c r="B15" s="46" t="s">
        <v>24</v>
      </c>
      <c r="C15" s="45"/>
      <c r="D15" s="45"/>
      <c r="E15" s="45"/>
      <c r="F15" s="45"/>
      <c r="G15" s="45"/>
      <c r="H15" s="45"/>
    </row>
    <row r="16" spans="2:11" x14ac:dyDescent="0.3">
      <c r="H16" s="1"/>
    </row>
  </sheetData>
  <mergeCells count="17">
    <mergeCell ref="B13:C13"/>
    <mergeCell ref="D11:D12"/>
    <mergeCell ref="F11:F12"/>
    <mergeCell ref="H11:H12"/>
    <mergeCell ref="C4:C5"/>
    <mergeCell ref="B6:B12"/>
    <mergeCell ref="C11:C12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/>
  </sheetViews>
  <sheetFormatPr defaultColWidth="9.109375" defaultRowHeight="13.8" x14ac:dyDescent="0.25"/>
  <cols>
    <col min="1" max="1" width="1.109375" style="45" customWidth="1"/>
    <col min="2" max="2" width="9.109375" style="45"/>
    <col min="3" max="3" width="16.5546875" style="45" bestFit="1" customWidth="1"/>
    <col min="4" max="7" width="9.109375" style="45"/>
    <col min="8" max="8" width="11.5546875" style="45" customWidth="1"/>
    <col min="9" max="9" width="9.109375" style="45"/>
    <col min="10" max="10" width="10.88671875" style="45" bestFit="1" customWidth="1"/>
    <col min="11" max="16384" width="9.109375" style="45"/>
  </cols>
  <sheetData>
    <row r="1" spans="2:12" x14ac:dyDescent="0.25">
      <c r="B1" s="94" t="s">
        <v>41</v>
      </c>
      <c r="C1" s="94"/>
      <c r="D1" s="94"/>
      <c r="E1" s="94"/>
      <c r="F1" s="94"/>
      <c r="G1" s="94"/>
      <c r="H1" s="94"/>
    </row>
    <row r="2" spans="2:12" x14ac:dyDescent="0.25">
      <c r="B2" s="94"/>
      <c r="C2" s="94"/>
      <c r="D2" s="94"/>
      <c r="E2" s="94"/>
      <c r="F2" s="94"/>
      <c r="G2" s="94"/>
      <c r="H2" s="94"/>
    </row>
    <row r="3" spans="2:12" ht="25.5" customHeight="1" x14ac:dyDescent="0.25">
      <c r="B3" s="119" t="s">
        <v>3</v>
      </c>
      <c r="C3" s="119" t="s">
        <v>4</v>
      </c>
      <c r="D3" s="97" t="s">
        <v>38</v>
      </c>
      <c r="E3" s="97"/>
      <c r="F3" s="97" t="s">
        <v>39</v>
      </c>
      <c r="G3" s="97"/>
      <c r="H3" s="121" t="s">
        <v>8</v>
      </c>
    </row>
    <row r="4" spans="2:12" ht="25.5" customHeight="1" x14ac:dyDescent="0.25">
      <c r="B4" s="120"/>
      <c r="C4" s="120"/>
      <c r="D4" s="5" t="s">
        <v>7</v>
      </c>
      <c r="E4" s="6" t="s">
        <v>6</v>
      </c>
      <c r="F4" s="5" t="s">
        <v>7</v>
      </c>
      <c r="G4" s="6" t="s">
        <v>6</v>
      </c>
      <c r="H4" s="122"/>
    </row>
    <row r="5" spans="2:12" x14ac:dyDescent="0.25">
      <c r="B5" s="7">
        <v>1</v>
      </c>
      <c r="C5" s="8" t="s">
        <v>27</v>
      </c>
      <c r="D5" s="9">
        <v>353</v>
      </c>
      <c r="E5" s="10">
        <f t="shared" ref="E5:E11" si="0">D5/$D$12</f>
        <v>0.30068143100511074</v>
      </c>
      <c r="F5" s="11">
        <v>319</v>
      </c>
      <c r="G5" s="10">
        <f>F5/$F$12</f>
        <v>0.26451077943615259</v>
      </c>
      <c r="H5" s="12">
        <f t="shared" ref="H5:H10" si="1">D5/F5-1</f>
        <v>0.10658307210031337</v>
      </c>
      <c r="I5" s="91"/>
      <c r="J5" s="64"/>
      <c r="K5" s="64"/>
      <c r="L5" s="64"/>
    </row>
    <row r="6" spans="2:12" x14ac:dyDescent="0.25">
      <c r="B6" s="13">
        <v>2</v>
      </c>
      <c r="C6" s="14" t="s">
        <v>0</v>
      </c>
      <c r="D6" s="15">
        <v>339</v>
      </c>
      <c r="E6" s="16">
        <f t="shared" si="0"/>
        <v>0.28875638841567292</v>
      </c>
      <c r="F6" s="17">
        <v>348</v>
      </c>
      <c r="G6" s="65">
        <f t="shared" ref="G6:G11" si="2">F6/$F$12</f>
        <v>0.28855721393034828</v>
      </c>
      <c r="H6" s="18">
        <f t="shared" si="1"/>
        <v>-2.5862068965517238E-2</v>
      </c>
      <c r="I6" s="91"/>
      <c r="J6" s="64"/>
      <c r="K6" s="64"/>
    </row>
    <row r="7" spans="2:12" x14ac:dyDescent="0.25">
      <c r="B7" s="7">
        <v>3</v>
      </c>
      <c r="C7" s="8" t="s">
        <v>1</v>
      </c>
      <c r="D7" s="19">
        <v>128</v>
      </c>
      <c r="E7" s="10">
        <f t="shared" si="0"/>
        <v>0.10902896081771721</v>
      </c>
      <c r="F7" s="20">
        <v>130</v>
      </c>
      <c r="G7" s="66">
        <f t="shared" si="2"/>
        <v>0.1077943615257048</v>
      </c>
      <c r="H7" s="12">
        <f t="shared" si="1"/>
        <v>-1.538461538461533E-2</v>
      </c>
      <c r="I7" s="91"/>
      <c r="J7" s="64"/>
      <c r="K7" s="64"/>
    </row>
    <row r="8" spans="2:12" x14ac:dyDescent="0.25">
      <c r="B8" s="13">
        <v>4</v>
      </c>
      <c r="C8" s="14" t="s">
        <v>26</v>
      </c>
      <c r="D8" s="21">
        <v>70</v>
      </c>
      <c r="E8" s="16">
        <f t="shared" si="0"/>
        <v>5.9625212947189095E-2</v>
      </c>
      <c r="F8" s="17">
        <v>72</v>
      </c>
      <c r="G8" s="65">
        <f t="shared" si="2"/>
        <v>5.9701492537313432E-2</v>
      </c>
      <c r="H8" s="18">
        <f>D8/F8-1</f>
        <v>-2.777777777777779E-2</v>
      </c>
      <c r="I8" s="91"/>
      <c r="J8" s="64"/>
      <c r="K8" s="64"/>
    </row>
    <row r="9" spans="2:12" x14ac:dyDescent="0.25">
      <c r="B9" s="7">
        <v>5</v>
      </c>
      <c r="C9" s="8" t="s">
        <v>30</v>
      </c>
      <c r="D9" s="19">
        <v>34</v>
      </c>
      <c r="E9" s="10">
        <f t="shared" si="0"/>
        <v>2.8960817717206135E-2</v>
      </c>
      <c r="F9" s="11">
        <v>69</v>
      </c>
      <c r="G9" s="66">
        <f t="shared" si="2"/>
        <v>5.721393034825871E-2</v>
      </c>
      <c r="H9" s="12">
        <f t="shared" si="1"/>
        <v>-0.50724637681159424</v>
      </c>
      <c r="I9" s="91"/>
      <c r="J9" s="64"/>
      <c r="K9" s="64"/>
    </row>
    <row r="10" spans="2:12" x14ac:dyDescent="0.25">
      <c r="B10" s="13">
        <v>6</v>
      </c>
      <c r="C10" s="14" t="s">
        <v>35</v>
      </c>
      <c r="D10" s="21">
        <v>29</v>
      </c>
      <c r="E10" s="16">
        <f t="shared" si="0"/>
        <v>2.4701873935264053E-2</v>
      </c>
      <c r="F10" s="17">
        <v>20</v>
      </c>
      <c r="G10" s="65">
        <f t="shared" si="2"/>
        <v>1.658374792703151E-2</v>
      </c>
      <c r="H10" s="18">
        <f t="shared" si="1"/>
        <v>0.44999999999999996</v>
      </c>
      <c r="I10" s="91"/>
      <c r="J10" s="64"/>
      <c r="K10" s="64"/>
      <c r="L10" s="64"/>
    </row>
    <row r="11" spans="2:12" x14ac:dyDescent="0.25">
      <c r="B11" s="67"/>
      <c r="C11" s="68" t="s">
        <v>2</v>
      </c>
      <c r="D11" s="69">
        <f>D12-SUM(D5:D10)</f>
        <v>221</v>
      </c>
      <c r="E11" s="70">
        <f t="shared" si="0"/>
        <v>0.18824531516183987</v>
      </c>
      <c r="F11" s="69">
        <f>F12-SUM(F5:F10)</f>
        <v>248</v>
      </c>
      <c r="G11" s="71">
        <f t="shared" si="2"/>
        <v>0.20563847429519072</v>
      </c>
      <c r="H11" s="72">
        <f>D11/F11-1</f>
        <v>-0.1088709677419355</v>
      </c>
      <c r="I11" s="91"/>
      <c r="J11" s="64"/>
      <c r="L11" s="64"/>
    </row>
    <row r="12" spans="2:12" x14ac:dyDescent="0.25">
      <c r="B12" s="39"/>
      <c r="C12" s="40" t="s">
        <v>5</v>
      </c>
      <c r="D12" s="41">
        <v>1174</v>
      </c>
      <c r="E12" s="42">
        <v>1</v>
      </c>
      <c r="F12" s="41">
        <v>1206</v>
      </c>
      <c r="G12" s="42">
        <v>1</v>
      </c>
      <c r="H12" s="43">
        <f>D12/F12-1</f>
        <v>-2.6533996683250405E-2</v>
      </c>
      <c r="I12" s="91"/>
      <c r="J12" s="64"/>
      <c r="L12" s="64"/>
    </row>
    <row r="13" spans="2:12" x14ac:dyDescent="0.25">
      <c r="B13" s="46" t="s">
        <v>28</v>
      </c>
      <c r="J13" s="73"/>
    </row>
    <row r="14" spans="2:12" x14ac:dyDescent="0.25">
      <c r="F14" s="91"/>
      <c r="J14" s="73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J36"/>
  <sheetViews>
    <sheetView showGridLines="0" zoomScaleNormal="100" workbookViewId="0">
      <selection activeCell="B1" sqref="B1:H14"/>
    </sheetView>
  </sheetViews>
  <sheetFormatPr defaultColWidth="9.109375" defaultRowHeight="13.8" x14ac:dyDescent="0.25"/>
  <cols>
    <col min="1" max="1" width="1.109375" style="45" customWidth="1"/>
    <col min="2" max="2" width="12.88671875" style="45" customWidth="1"/>
    <col min="3" max="3" width="21" style="45" customWidth="1"/>
    <col min="4" max="4" width="16.88671875" style="45" bestFit="1" customWidth="1"/>
    <col min="5" max="5" width="9.44140625" style="45" bestFit="1" customWidth="1"/>
    <col min="6" max="16384" width="9.109375" style="45"/>
  </cols>
  <sheetData>
    <row r="1" spans="2:10" ht="30" customHeight="1" x14ac:dyDescent="0.25">
      <c r="B1" s="126" t="s">
        <v>36</v>
      </c>
      <c r="C1" s="126"/>
      <c r="D1" s="126"/>
      <c r="E1" s="126"/>
      <c r="F1" s="126"/>
      <c r="G1" s="126"/>
      <c r="H1" s="126"/>
      <c r="I1" s="90"/>
    </row>
    <row r="2" spans="2:10" ht="25.5" customHeight="1" x14ac:dyDescent="0.25">
      <c r="B2" s="129" t="s">
        <v>9</v>
      </c>
      <c r="C2" s="131" t="s">
        <v>12</v>
      </c>
      <c r="D2" s="97" t="s">
        <v>38</v>
      </c>
      <c r="E2" s="97"/>
      <c r="F2" s="97" t="s">
        <v>39</v>
      </c>
      <c r="G2" s="97"/>
      <c r="H2" s="127" t="s">
        <v>8</v>
      </c>
    </row>
    <row r="3" spans="2:10" ht="25.5" customHeight="1" x14ac:dyDescent="0.25">
      <c r="B3" s="130"/>
      <c r="C3" s="132"/>
      <c r="D3" s="47" t="s">
        <v>7</v>
      </c>
      <c r="E3" s="48" t="s">
        <v>6</v>
      </c>
      <c r="F3" s="47" t="s">
        <v>7</v>
      </c>
      <c r="G3" s="48" t="s">
        <v>6</v>
      </c>
      <c r="H3" s="128"/>
    </row>
    <row r="4" spans="2:10" x14ac:dyDescent="0.25">
      <c r="B4" s="107" t="s">
        <v>10</v>
      </c>
      <c r="C4" s="113" t="s">
        <v>13</v>
      </c>
      <c r="D4" s="98">
        <v>317</v>
      </c>
      <c r="E4" s="49">
        <v>1</v>
      </c>
      <c r="F4" s="100">
        <v>318</v>
      </c>
      <c r="G4" s="49">
        <v>1</v>
      </c>
      <c r="H4" s="102">
        <f>D4/F4-1</f>
        <v>-3.1446540880503138E-3</v>
      </c>
    </row>
    <row r="5" spans="2:10" x14ac:dyDescent="0.25">
      <c r="B5" s="108"/>
      <c r="C5" s="114"/>
      <c r="D5" s="99"/>
      <c r="E5" s="50">
        <f>+D4/D13</f>
        <v>0.27001703577512776</v>
      </c>
      <c r="F5" s="101"/>
      <c r="G5" s="50">
        <f>+F4/F13</f>
        <v>0.26368159203980102</v>
      </c>
      <c r="H5" s="103"/>
    </row>
    <row r="6" spans="2:10" x14ac:dyDescent="0.25">
      <c r="B6" s="115" t="s">
        <v>11</v>
      </c>
      <c r="C6" s="51" t="s">
        <v>14</v>
      </c>
      <c r="D6" s="52">
        <v>118</v>
      </c>
      <c r="E6" s="53">
        <f>D6/$D$11</f>
        <v>0.13768961493582263</v>
      </c>
      <c r="F6" s="54">
        <v>95</v>
      </c>
      <c r="G6" s="53">
        <f>F6/$F$11</f>
        <v>0.10698198198198199</v>
      </c>
      <c r="H6" s="55">
        <f>D6/F6-1</f>
        <v>0.24210526315789482</v>
      </c>
      <c r="J6" s="91"/>
    </row>
    <row r="7" spans="2:10" x14ac:dyDescent="0.25">
      <c r="B7" s="107"/>
      <c r="C7" s="56" t="s">
        <v>15</v>
      </c>
      <c r="D7" s="52">
        <v>366</v>
      </c>
      <c r="E7" s="53">
        <f>D7/$D$11</f>
        <v>0.42707117852975496</v>
      </c>
      <c r="F7" s="74">
        <v>378</v>
      </c>
      <c r="G7" s="53">
        <f>F7/$F$11</f>
        <v>0.42567567567567566</v>
      </c>
      <c r="H7" s="55">
        <f>D7/F7-1</f>
        <v>-3.1746031746031744E-2</v>
      </c>
      <c r="J7" s="91"/>
    </row>
    <row r="8" spans="2:10" x14ac:dyDescent="0.25">
      <c r="B8" s="107"/>
      <c r="C8" s="51" t="s">
        <v>16</v>
      </c>
      <c r="D8" s="52">
        <v>1</v>
      </c>
      <c r="E8" s="53">
        <f>D8/$D$11</f>
        <v>1.1668611435239206E-3</v>
      </c>
      <c r="F8" s="75">
        <v>1</v>
      </c>
      <c r="G8" s="53">
        <f>F8/$F$11</f>
        <v>1.1261261261261261E-3</v>
      </c>
      <c r="H8" s="55">
        <f>IF(F8=0," ",D8/F8-1)</f>
        <v>0</v>
      </c>
      <c r="J8" s="91"/>
    </row>
    <row r="9" spans="2:10" x14ac:dyDescent="0.25">
      <c r="B9" s="107"/>
      <c r="C9" s="56" t="s">
        <v>17</v>
      </c>
      <c r="D9" s="52">
        <v>330</v>
      </c>
      <c r="E9" s="53">
        <f>D9/$D$11</f>
        <v>0.38506417736289383</v>
      </c>
      <c r="F9" s="75">
        <v>368</v>
      </c>
      <c r="G9" s="53">
        <f>F9/$F$11</f>
        <v>0.4144144144144144</v>
      </c>
      <c r="H9" s="55">
        <f>D9/F9-1</f>
        <v>-0.10326086956521741</v>
      </c>
      <c r="J9" s="91"/>
    </row>
    <row r="10" spans="2:10" x14ac:dyDescent="0.25">
      <c r="B10" s="107"/>
      <c r="C10" s="51" t="s">
        <v>18</v>
      </c>
      <c r="D10" s="52">
        <v>42</v>
      </c>
      <c r="E10" s="53">
        <f>D10/$D$11</f>
        <v>4.9008168028004666E-2</v>
      </c>
      <c r="F10" s="75">
        <v>46</v>
      </c>
      <c r="G10" s="53">
        <f>F10/$F$11</f>
        <v>5.18018018018018E-2</v>
      </c>
      <c r="H10" s="55">
        <f>D10/F10-1</f>
        <v>-8.6956521739130488E-2</v>
      </c>
      <c r="J10" s="91"/>
    </row>
    <row r="11" spans="2:10" x14ac:dyDescent="0.25">
      <c r="B11" s="107"/>
      <c r="C11" s="117" t="s">
        <v>5</v>
      </c>
      <c r="D11" s="98">
        <f>SUM(D6:D10)</f>
        <v>857</v>
      </c>
      <c r="E11" s="49">
        <f>SUM(E6:E10)</f>
        <v>1</v>
      </c>
      <c r="F11" s="98">
        <f>SUM(F6:F10)</f>
        <v>888</v>
      </c>
      <c r="G11" s="49">
        <f>SUM(G6:G10)</f>
        <v>1</v>
      </c>
      <c r="H11" s="102">
        <f>D11/F11-1</f>
        <v>-3.4909909909909942E-2</v>
      </c>
      <c r="J11" s="91"/>
    </row>
    <row r="12" spans="2:10" x14ac:dyDescent="0.25">
      <c r="B12" s="116"/>
      <c r="C12" s="118"/>
      <c r="D12" s="111"/>
      <c r="E12" s="62">
        <f>+D11/D13</f>
        <v>0.72998296422487219</v>
      </c>
      <c r="F12" s="111"/>
      <c r="G12" s="62">
        <f>F11/F13</f>
        <v>0.73631840796019898</v>
      </c>
      <c r="H12" s="112"/>
      <c r="J12" s="91"/>
    </row>
    <row r="13" spans="2:10" x14ac:dyDescent="0.25">
      <c r="B13" s="109" t="s">
        <v>33</v>
      </c>
      <c r="C13" s="110"/>
      <c r="D13" s="76">
        <f>+D11+D4</f>
        <v>1174</v>
      </c>
      <c r="E13" s="77">
        <f>E5+E12</f>
        <v>1</v>
      </c>
      <c r="F13" s="78">
        <f>+F11+F4</f>
        <v>1206</v>
      </c>
      <c r="G13" s="77">
        <f>G5+G12</f>
        <v>1</v>
      </c>
      <c r="H13" s="79">
        <f>D13/F13-1</f>
        <v>-2.6533996683250405E-2</v>
      </c>
      <c r="J13" s="91"/>
    </row>
    <row r="14" spans="2:10" x14ac:dyDescent="0.25">
      <c r="B14" s="46" t="s">
        <v>28</v>
      </c>
    </row>
    <row r="16" spans="2:10" ht="39.75" customHeight="1" x14ac:dyDescent="0.25">
      <c r="B16" s="125" t="s">
        <v>42</v>
      </c>
      <c r="C16" s="125"/>
      <c r="D16" s="125"/>
    </row>
    <row r="17" spans="2:4" ht="21.75" customHeight="1" x14ac:dyDescent="0.25">
      <c r="B17" s="80" t="s">
        <v>20</v>
      </c>
      <c r="C17" s="81" t="s">
        <v>21</v>
      </c>
      <c r="D17" s="82" t="s">
        <v>19</v>
      </c>
    </row>
    <row r="18" spans="2:4" x14ac:dyDescent="0.25">
      <c r="B18" s="83">
        <v>2009</v>
      </c>
      <c r="C18" s="83">
        <v>103</v>
      </c>
      <c r="D18" s="84">
        <f t="shared" ref="D18:D32" si="0">C18/$C$34</f>
        <v>8.7734241908006813E-2</v>
      </c>
    </row>
    <row r="19" spans="2:4" x14ac:dyDescent="0.25">
      <c r="B19" s="83">
        <v>2016</v>
      </c>
      <c r="C19" s="83">
        <v>100</v>
      </c>
      <c r="D19" s="84">
        <f t="shared" si="0"/>
        <v>8.5178875638841564E-2</v>
      </c>
    </row>
    <row r="20" spans="2:4" x14ac:dyDescent="0.25">
      <c r="B20" s="83">
        <v>2015</v>
      </c>
      <c r="C20" s="83">
        <v>97</v>
      </c>
      <c r="D20" s="84">
        <f t="shared" si="0"/>
        <v>8.2623509369676315E-2</v>
      </c>
    </row>
    <row r="21" spans="2:4" x14ac:dyDescent="0.25">
      <c r="B21" s="83">
        <v>2010</v>
      </c>
      <c r="C21" s="83">
        <v>92</v>
      </c>
      <c r="D21" s="84">
        <f t="shared" si="0"/>
        <v>7.8364565587734247E-2</v>
      </c>
    </row>
    <row r="22" spans="2:4" x14ac:dyDescent="0.25">
      <c r="B22" s="83">
        <v>2014</v>
      </c>
      <c r="C22" s="83">
        <v>92</v>
      </c>
      <c r="D22" s="84">
        <f t="shared" si="0"/>
        <v>7.8364565587734247E-2</v>
      </c>
    </row>
    <row r="23" spans="2:4" x14ac:dyDescent="0.25">
      <c r="B23" s="83">
        <v>2013</v>
      </c>
      <c r="C23" s="83">
        <v>88</v>
      </c>
      <c r="D23" s="84">
        <f t="shared" si="0"/>
        <v>7.4957410562180582E-2</v>
      </c>
    </row>
    <row r="24" spans="2:4" x14ac:dyDescent="0.25">
      <c r="B24" s="83">
        <v>2008</v>
      </c>
      <c r="C24" s="83">
        <v>86</v>
      </c>
      <c r="D24" s="84">
        <f t="shared" si="0"/>
        <v>7.3253833049403749E-2</v>
      </c>
    </row>
    <row r="25" spans="2:4" x14ac:dyDescent="0.25">
      <c r="B25" s="83">
        <v>2011</v>
      </c>
      <c r="C25" s="83">
        <v>85</v>
      </c>
      <c r="D25" s="84">
        <f t="shared" si="0"/>
        <v>7.2402044293015333E-2</v>
      </c>
    </row>
    <row r="26" spans="2:4" x14ac:dyDescent="0.25">
      <c r="B26" s="83">
        <v>2017</v>
      </c>
      <c r="C26" s="83">
        <v>74</v>
      </c>
      <c r="D26" s="84">
        <f t="shared" si="0"/>
        <v>6.3032367972742753E-2</v>
      </c>
    </row>
    <row r="27" spans="2:4" x14ac:dyDescent="0.25">
      <c r="B27" s="83">
        <v>2012</v>
      </c>
      <c r="C27" s="83">
        <v>73</v>
      </c>
      <c r="D27" s="84">
        <f t="shared" si="0"/>
        <v>6.2180579216354344E-2</v>
      </c>
    </row>
    <row r="28" spans="2:4" x14ac:dyDescent="0.25">
      <c r="B28" s="83">
        <v>2018</v>
      </c>
      <c r="C28" s="83">
        <v>59</v>
      </c>
      <c r="D28" s="84">
        <f t="shared" si="0"/>
        <v>5.0255536626916522E-2</v>
      </c>
    </row>
    <row r="29" spans="2:4" x14ac:dyDescent="0.25">
      <c r="B29" s="83">
        <v>2019</v>
      </c>
      <c r="C29" s="83">
        <v>44</v>
      </c>
      <c r="D29" s="84">
        <f t="shared" si="0"/>
        <v>3.7478705281090291E-2</v>
      </c>
    </row>
    <row r="30" spans="2:4" x14ac:dyDescent="0.25">
      <c r="B30" s="83">
        <v>2020</v>
      </c>
      <c r="C30" s="83">
        <v>43</v>
      </c>
      <c r="D30" s="84">
        <f t="shared" si="0"/>
        <v>3.6626916524701875E-2</v>
      </c>
    </row>
    <row r="31" spans="2:4" x14ac:dyDescent="0.25">
      <c r="B31" s="83">
        <v>2007</v>
      </c>
      <c r="C31" s="83">
        <v>35</v>
      </c>
      <c r="D31" s="84">
        <f t="shared" si="0"/>
        <v>2.9812606473594547E-2</v>
      </c>
    </row>
    <row r="32" spans="2:4" x14ac:dyDescent="0.25">
      <c r="B32" s="83">
        <v>2026</v>
      </c>
      <c r="C32" s="83">
        <v>21</v>
      </c>
      <c r="D32" s="84">
        <f t="shared" si="0"/>
        <v>1.7887563884156729E-2</v>
      </c>
    </row>
    <row r="33" spans="2:5" x14ac:dyDescent="0.25">
      <c r="B33" s="85" t="s">
        <v>29</v>
      </c>
      <c r="C33" s="85">
        <f>C34-SUM(C18:C32)</f>
        <v>82</v>
      </c>
      <c r="D33" s="63">
        <f t="shared" ref="D33" si="1">C33/$C$34</f>
        <v>6.9846678023850084E-2</v>
      </c>
    </row>
    <row r="34" spans="2:5" x14ac:dyDescent="0.25">
      <c r="B34" s="86" t="s">
        <v>22</v>
      </c>
      <c r="C34" s="87">
        <f>D13</f>
        <v>1174</v>
      </c>
      <c r="D34" s="88">
        <f>SUM(D18:D33)</f>
        <v>1</v>
      </c>
      <c r="E34" s="89"/>
    </row>
    <row r="35" spans="2:5" x14ac:dyDescent="0.25">
      <c r="B35" s="123" t="s">
        <v>28</v>
      </c>
      <c r="C35" s="123"/>
      <c r="D35" s="123"/>
    </row>
    <row r="36" spans="2:5" x14ac:dyDescent="0.25">
      <c r="B36" s="124"/>
      <c r="C36" s="124"/>
      <c r="D36" s="124"/>
    </row>
  </sheetData>
  <sortState xmlns:xlrd2="http://schemas.microsoft.com/office/spreadsheetml/2017/richdata2" ref="B18:D32">
    <sortCondition ref="B18:B32"/>
  </sortState>
  <mergeCells count="19"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  <mergeCell ref="B35:D36"/>
    <mergeCell ref="B16:D16"/>
    <mergeCell ref="D11:D12"/>
    <mergeCell ref="F11:F12"/>
    <mergeCell ref="H11:H12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Marek Wolfigiel</cp:lastModifiedBy>
  <cp:lastPrinted>2016-07-29T11:01:19Z</cp:lastPrinted>
  <dcterms:created xsi:type="dcterms:W3CDTF">2012-03-22T10:49:24Z</dcterms:created>
  <dcterms:modified xsi:type="dcterms:W3CDTF">2026-05-14T11:06:36Z</dcterms:modified>
</cp:coreProperties>
</file>