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5\BUS\ostateczne\"/>
    </mc:Choice>
  </mc:AlternateContent>
  <xr:revisionPtr revIDLastSave="0" documentId="13_ncr:1_{BD128C5B-A3A9-4508-8669-AAE41055C6F4}" xr6:coauthVersionLast="47" xr6:coauthVersionMax="47" xr10:uidLastSave="{00000000-0000-0000-0000-000000000000}"/>
  <bookViews>
    <workbookView xWindow="25695" yWindow="0" windowWidth="26010" windowHeight="20985" xr2:uid="{9AA0C207-4A6E-4375-993F-A2FF65C32953}"/>
  </bookViews>
  <sheets>
    <sheet name="Nowe_Autobusy" sheetId="1" r:id="rId1"/>
    <sheet name="Nowe autobusy - segmenty" sheetId="2" r:id="rId2"/>
    <sheet name="Używane_Autobusy" sheetId="4" r:id="rId3"/>
    <sheet name="Używane autobusy - segment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D11" i="4"/>
  <c r="E11" i="4" s="1"/>
  <c r="J10" i="1"/>
  <c r="J11" i="1"/>
  <c r="E5" i="1"/>
  <c r="G5" i="1"/>
  <c r="E6" i="1"/>
  <c r="G6" i="1"/>
  <c r="E7" i="1"/>
  <c r="G7" i="1"/>
  <c r="E8" i="1"/>
  <c r="E9" i="1"/>
  <c r="I10" i="1"/>
  <c r="I11" i="1"/>
  <c r="I12" i="1"/>
  <c r="D13" i="1"/>
  <c r="G5" i="4"/>
  <c r="F13" i="1"/>
  <c r="G13" i="1" s="1"/>
  <c r="H6" i="1"/>
  <c r="H5" i="1"/>
  <c r="H7" i="1"/>
  <c r="G8" i="1"/>
  <c r="H8" i="1"/>
  <c r="G9" i="1"/>
  <c r="H9" i="1"/>
  <c r="H10" i="1"/>
  <c r="H14" i="1"/>
  <c r="F11" i="4"/>
  <c r="D11" i="2"/>
  <c r="E9" i="2" s="1"/>
  <c r="F11" i="2"/>
  <c r="G9" i="2" s="1"/>
  <c r="H7" i="2"/>
  <c r="H8" i="4"/>
  <c r="G8" i="4"/>
  <c r="G10" i="4"/>
  <c r="H10" i="4"/>
  <c r="H8" i="5"/>
  <c r="G12" i="1"/>
  <c r="E12" i="1"/>
  <c r="H12" i="4"/>
  <c r="H5" i="4"/>
  <c r="H6" i="4"/>
  <c r="H7" i="4"/>
  <c r="H9" i="4"/>
  <c r="G6" i="4"/>
  <c r="G7" i="4"/>
  <c r="G9" i="4"/>
  <c r="H12" i="1"/>
  <c r="H7" i="5"/>
  <c r="H9" i="5"/>
  <c r="H10" i="5"/>
  <c r="H8" i="2"/>
  <c r="H10" i="2"/>
  <c r="F11" i="5"/>
  <c r="G7" i="5" s="1"/>
  <c r="D11" i="5"/>
  <c r="E8" i="5" s="1"/>
  <c r="H6" i="5"/>
  <c r="H9" i="2"/>
  <c r="H6" i="2"/>
  <c r="E10" i="2" l="1"/>
  <c r="G8" i="2"/>
  <c r="G8" i="5"/>
  <c r="G9" i="5"/>
  <c r="G6" i="5"/>
  <c r="G10" i="5"/>
  <c r="H4" i="5"/>
  <c r="H11" i="4"/>
  <c r="G7" i="2"/>
  <c r="J12" i="1"/>
  <c r="F13" i="5"/>
  <c r="E10" i="5"/>
  <c r="H11" i="5"/>
  <c r="D13" i="5"/>
  <c r="E12" i="5" s="1"/>
  <c r="E6" i="5"/>
  <c r="E9" i="5"/>
  <c r="E7" i="5"/>
  <c r="G11" i="4"/>
  <c r="G6" i="2"/>
  <c r="G10" i="2"/>
  <c r="E7" i="2"/>
  <c r="H11" i="2"/>
  <c r="D13" i="2"/>
  <c r="E12" i="2" s="1"/>
  <c r="E6" i="2"/>
  <c r="E8" i="2"/>
  <c r="F13" i="2"/>
  <c r="G12" i="2" s="1"/>
  <c r="H4" i="2"/>
  <c r="H13" i="1"/>
  <c r="E13" i="1"/>
  <c r="H13" i="5" l="1"/>
  <c r="G11" i="5"/>
  <c r="E5" i="2"/>
  <c r="G11" i="2"/>
  <c r="G5" i="5"/>
  <c r="G12" i="5"/>
  <c r="E11" i="5"/>
  <c r="E5" i="5"/>
  <c r="E13" i="5" s="1"/>
  <c r="C34" i="5"/>
  <c r="H13" i="2"/>
  <c r="G5" i="2"/>
  <c r="E11" i="2"/>
  <c r="G13" i="5" l="1"/>
  <c r="D30" i="5"/>
  <c r="D29" i="5"/>
  <c r="D22" i="5"/>
  <c r="D27" i="5"/>
  <c r="D20" i="5"/>
  <c r="D25" i="5"/>
  <c r="D24" i="5"/>
  <c r="D32" i="5"/>
  <c r="C33" i="5"/>
  <c r="D33" i="5" s="1"/>
  <c r="D31" i="5"/>
  <c r="D23" i="5"/>
  <c r="D21" i="5"/>
  <c r="D19" i="5"/>
  <c r="D26" i="5"/>
  <c r="D28" i="5"/>
  <c r="D18" i="5"/>
  <c r="D34" i="5" l="1"/>
</calcChain>
</file>

<file path=xl/sharedStrings.xml><?xml version="1.0" encoding="utf-8"?>
<sst xmlns="http://schemas.openxmlformats.org/spreadsheetml/2006/main" count="89" uniqueCount="43">
  <si>
    <t>MERCEDES-BENZ</t>
  </si>
  <si>
    <t>SETRA</t>
  </si>
  <si>
    <t>inni</t>
  </si>
  <si>
    <t>Pozycja</t>
  </si>
  <si>
    <t>Marka</t>
  </si>
  <si>
    <t>OGÓŁEM</t>
  </si>
  <si>
    <t>Udział %</t>
  </si>
  <si>
    <t>Ogółem</t>
  </si>
  <si>
    <t>Zmiana % r/r</t>
  </si>
  <si>
    <t>Segment</t>
  </si>
  <si>
    <t>DMC&lt;8T</t>
  </si>
  <si>
    <t>DMC&gt;=8T</t>
  </si>
  <si>
    <t>Nadwozie</t>
  </si>
  <si>
    <t>MINI</t>
  </si>
  <si>
    <t>MIEJSKI</t>
  </si>
  <si>
    <t>MIĘDZYMIASTOWY</t>
  </si>
  <si>
    <t>SZKOLNY</t>
  </si>
  <si>
    <t>TURYSTYCZNY</t>
  </si>
  <si>
    <t>INNY</t>
  </si>
  <si>
    <t>udział</t>
  </si>
  <si>
    <t>Rok produkcji</t>
  </si>
  <si>
    <t>liczba</t>
  </si>
  <si>
    <t>Razem</t>
  </si>
  <si>
    <t>SOLARIS</t>
  </si>
  <si>
    <t>*/zasadniczo nie uwzględnia pojazdów własnej marki zarejestrowanych przez jej producenta</t>
  </si>
  <si>
    <t>OGÓŁEM**</t>
  </si>
  <si>
    <t>MAN</t>
  </si>
  <si>
    <t>IVECO</t>
  </si>
  <si>
    <t>Źródło: PZPM i JMK - analizy na podstawie Centralnej Ewidencji Pojazdów</t>
  </si>
  <si>
    <t>Pozostałe</t>
  </si>
  <si>
    <t>SOR</t>
  </si>
  <si>
    <t>*/ w tym zabudowane podwozia rejestrowane również pod inną marką</t>
  </si>
  <si>
    <t>FORD</t>
  </si>
  <si>
    <t>RAZEM*</t>
  </si>
  <si>
    <t>IRIZAR</t>
  </si>
  <si>
    <t>VAN HOOL</t>
  </si>
  <si>
    <t>Pierwsze rejestracje NOWYCH autobusów w Polsce
styczeń - maj  2026</t>
  </si>
  <si>
    <t>1-5.2026</t>
  </si>
  <si>
    <t>1-5.2025</t>
  </si>
  <si>
    <t>Pierwsze rejestracje UŻYWANYCH autobusów w Polsce według segmentów
styczeń - maj 2026</t>
  </si>
  <si>
    <t>Pierwsze rejestracje używanych autobusów, 
według roku produkcji; styczeń-maj 2026</t>
  </si>
  <si>
    <t>Pierwsze rejestracje UŻYWANYCH autobusów w Polsce
styczeń - maj  2026</t>
  </si>
  <si>
    <t>Pierwsze rejestracje NOWYCH autobusów w Polsce według segmentów
styczeń - maj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</si>
</sst>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ova"/>
      <family val="2"/>
    </font>
    <font>
      <sz val="10"/>
      <color theme="0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9"/>
      <color theme="1"/>
      <name val="Arial Nova"/>
      <family val="2"/>
    </font>
    <font>
      <sz val="11"/>
      <color theme="1"/>
      <name val="Arial Nova"/>
      <family val="2"/>
    </font>
    <font>
      <sz val="8"/>
      <color theme="1"/>
      <name val="Arial Nova"/>
      <family val="2"/>
    </font>
    <font>
      <sz val="10"/>
      <color rgb="FF000000"/>
      <name val="Arial Nova"/>
      <family val="2"/>
    </font>
    <font>
      <b/>
      <sz val="10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2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2">
    <xf numFmtId="0" fontId="0" fillId="0" borderId="0" xfId="0"/>
    <xf numFmtId="164" fontId="5" fillId="0" borderId="0" xfId="5" applyNumberFormat="1" applyFont="1"/>
    <xf numFmtId="10" fontId="0" fillId="0" borderId="0" xfId="0" applyNumberFormat="1"/>
    <xf numFmtId="1" fontId="0" fillId="0" borderId="0" xfId="0" applyNumberFormat="1"/>
    <xf numFmtId="164" fontId="0" fillId="0" borderId="0" xfId="0" applyNumberFormat="1"/>
    <xf numFmtId="0" fontId="8" fillId="3" borderId="15" xfId="0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64" fontId="10" fillId="0" borderId="15" xfId="6" applyNumberFormat="1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/>
    </xf>
    <xf numFmtId="3" fontId="9" fillId="4" borderId="15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164" fontId="10" fillId="4" borderId="15" xfId="6" applyNumberFormat="1" applyFont="1" applyFill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" fontId="9" fillId="0" borderId="14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64" fontId="10" fillId="0" borderId="14" xfId="6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64" fontId="10" fillId="0" borderId="13" xfId="6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10" fillId="2" borderId="13" xfId="6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horizontal="center" vertical="center" wrapText="1"/>
    </xf>
    <xf numFmtId="9" fontId="11" fillId="3" borderId="12" xfId="0" applyNumberFormat="1" applyFont="1" applyFill="1" applyBorder="1" applyAlignment="1">
      <alignment horizontal="center" vertical="center"/>
    </xf>
    <xf numFmtId="164" fontId="11" fillId="3" borderId="12" xfId="6" applyNumberFormat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1" xfId="2" applyFont="1" applyFill="1" applyBorder="1" applyAlignment="1">
      <alignment horizontal="center" vertical="center" wrapText="1"/>
    </xf>
    <xf numFmtId="9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64" fontId="10" fillId="0" borderId="3" xfId="6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3" fontId="9" fillId="5" borderId="4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 wrapText="1"/>
    </xf>
    <xf numFmtId="164" fontId="10" fillId="5" borderId="3" xfId="6" applyNumberFormat="1" applyFont="1" applyFill="1" applyBorder="1" applyAlignment="1">
      <alignment vertical="center"/>
    </xf>
    <xf numFmtId="3" fontId="10" fillId="5" borderId="4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164" fontId="13" fillId="0" borderId="0" xfId="0" applyNumberFormat="1" applyFont="1"/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 applyAlignment="1">
      <alignment horizontal="center" vertical="center"/>
    </xf>
    <xf numFmtId="164" fontId="10" fillId="2" borderId="14" xfId="6" applyNumberFormat="1" applyFont="1" applyFill="1" applyBorder="1" applyAlignment="1">
      <alignment vertical="center"/>
    </xf>
    <xf numFmtId="10" fontId="13" fillId="0" borderId="0" xfId="0" applyNumberFormat="1" applyFont="1"/>
    <xf numFmtId="3" fontId="10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 wrapText="1"/>
    </xf>
    <xf numFmtId="9" fontId="11" fillId="3" borderId="19" xfId="0" applyNumberFormat="1" applyFont="1" applyFill="1" applyBorder="1" applyAlignment="1">
      <alignment horizontal="center" vertical="center"/>
    </xf>
    <xf numFmtId="3" fontId="11" fillId="3" borderId="22" xfId="0" applyNumberFormat="1" applyFont="1" applyFill="1" applyBorder="1" applyAlignment="1">
      <alignment horizontal="center" vertical="center" wrapText="1"/>
    </xf>
    <xf numFmtId="164" fontId="11" fillId="3" borderId="20" xfId="6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0" fillId="0" borderId="3" xfId="6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3" fontId="13" fillId="0" borderId="0" xfId="0" applyNumberFormat="1" applyFont="1"/>
    <xf numFmtId="164" fontId="0" fillId="0" borderId="0" xfId="5" applyNumberFormat="1" applyFont="1"/>
    <xf numFmtId="3" fontId="0" fillId="0" borderId="0" xfId="0" applyNumberFormat="1"/>
    <xf numFmtId="3" fontId="11" fillId="3" borderId="40" xfId="0" applyNumberFormat="1" applyFont="1" applyFill="1" applyBorder="1" applyAlignment="1">
      <alignment horizontal="center" vertical="center" wrapText="1"/>
    </xf>
    <xf numFmtId="9" fontId="11" fillId="3" borderId="41" xfId="0" applyNumberFormat="1" applyFont="1" applyFill="1" applyBorder="1" applyAlignment="1">
      <alignment horizontal="center" vertical="center"/>
    </xf>
    <xf numFmtId="164" fontId="11" fillId="3" borderId="39" xfId="6" applyNumberFormat="1" applyFont="1" applyFill="1" applyBorder="1" applyAlignment="1">
      <alignment vertical="center"/>
    </xf>
    <xf numFmtId="164" fontId="13" fillId="0" borderId="0" xfId="5" applyNumberFormat="1" applyFont="1"/>
    <xf numFmtId="0" fontId="7" fillId="0" borderId="0" xfId="0" applyFont="1" applyAlignment="1">
      <alignment horizontal="center" vertical="center" wrapText="1"/>
    </xf>
    <xf numFmtId="0" fontId="8" fillId="3" borderId="42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 wrapText="1"/>
    </xf>
    <xf numFmtId="164" fontId="10" fillId="2" borderId="2" xfId="6" applyNumberFormat="1" applyFont="1" applyFill="1" applyBorder="1" applyAlignment="1">
      <alignment horizontal="center" vertical="center"/>
    </xf>
    <xf numFmtId="164" fontId="10" fillId="2" borderId="5" xfId="6" applyNumberFormat="1" applyFont="1" applyFill="1" applyBorder="1" applyAlignment="1">
      <alignment horizontal="center" vertical="center"/>
    </xf>
    <xf numFmtId="0" fontId="8" fillId="3" borderId="38" xfId="2" applyFont="1" applyFill="1" applyBorder="1" applyAlignment="1">
      <alignment horizontal="center" vertical="center" wrapText="1"/>
    </xf>
    <xf numFmtId="0" fontId="8" fillId="3" borderId="24" xfId="2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6" xfId="2" applyFont="1" applyFill="1" applyBorder="1" applyAlignment="1">
      <alignment horizontal="center" vertical="center" wrapText="1"/>
    </xf>
    <xf numFmtId="0" fontId="8" fillId="3" borderId="27" xfId="2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8" fillId="3" borderId="31" xfId="2" applyFont="1" applyFill="1" applyBorder="1" applyAlignment="1">
      <alignment horizontal="center" vertical="center" wrapText="1"/>
    </xf>
    <xf numFmtId="0" fontId="8" fillId="3" borderId="32" xfId="2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</cellXfs>
  <cellStyles count="8">
    <cellStyle name="Hiperłącze 2" xfId="1" xr:uid="{03BD96CC-92CC-40A1-964B-0571463082F7}"/>
    <cellStyle name="Normalny" xfId="0" builtinId="0"/>
    <cellStyle name="Normalny 2" xfId="2" xr:uid="{D0EE82BE-3AC2-4ABE-A868-C23FDFD0F4E6}"/>
    <cellStyle name="Normalny 2 2" xfId="3" xr:uid="{950BC307-EC8A-4E57-9A68-C9448FDBD580}"/>
    <cellStyle name="Normalny 3" xfId="4" xr:uid="{57F585F3-8C90-485A-9D9F-5413933D965B}"/>
    <cellStyle name="Procentowy" xfId="5" builtinId="5"/>
    <cellStyle name="Procentowy 2" xfId="6" xr:uid="{8FB85962-1946-4400-BCBD-F7FFD4D4A5B8}"/>
    <cellStyle name="Procentowy 3" xfId="7" xr:uid="{11104921-7494-41B4-8830-8B36F714B77A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4859-CEA1-4A93-9D42-DF92C2D0D87A}">
  <sheetPr codeName="Arkusz1"/>
  <dimension ref="B1:K19"/>
  <sheetViews>
    <sheetView showGridLines="0" tabSelected="1" workbookViewId="0"/>
  </sheetViews>
  <sheetFormatPr defaultRowHeight="15" x14ac:dyDescent="0.25"/>
  <cols>
    <col min="1" max="1" width="1.140625" customWidth="1"/>
    <col min="3" max="3" width="18.5703125" customWidth="1"/>
    <col min="4" max="8" width="10.85546875" customWidth="1"/>
    <col min="9" max="9" width="10.140625" bestFit="1" customWidth="1"/>
  </cols>
  <sheetData>
    <row r="1" spans="2:11" ht="15" customHeight="1" x14ac:dyDescent="0.25">
      <c r="B1" s="96" t="s">
        <v>36</v>
      </c>
      <c r="C1" s="96"/>
      <c r="D1" s="96"/>
      <c r="E1" s="96"/>
      <c r="F1" s="96"/>
      <c r="G1" s="96"/>
      <c r="H1" s="96"/>
    </row>
    <row r="2" spans="2:11" x14ac:dyDescent="0.25">
      <c r="B2" s="96"/>
      <c r="C2" s="96"/>
      <c r="D2" s="96"/>
      <c r="E2" s="96"/>
      <c r="F2" s="96"/>
      <c r="G2" s="96"/>
      <c r="H2" s="96"/>
    </row>
    <row r="3" spans="2:11" ht="25.5" customHeight="1" x14ac:dyDescent="0.25">
      <c r="B3" s="99" t="s">
        <v>3</v>
      </c>
      <c r="C3" s="99" t="s">
        <v>4</v>
      </c>
      <c r="D3" s="101" t="s">
        <v>37</v>
      </c>
      <c r="E3" s="101"/>
      <c r="F3" s="101" t="s">
        <v>38</v>
      </c>
      <c r="G3" s="101"/>
      <c r="H3" s="97" t="s">
        <v>8</v>
      </c>
    </row>
    <row r="4" spans="2:11" ht="25.5" customHeight="1" x14ac:dyDescent="0.25">
      <c r="B4" s="100"/>
      <c r="C4" s="100"/>
      <c r="D4" s="5" t="s">
        <v>7</v>
      </c>
      <c r="E4" s="6" t="s">
        <v>6</v>
      </c>
      <c r="F4" s="5" t="s">
        <v>7</v>
      </c>
      <c r="G4" s="6" t="s">
        <v>6</v>
      </c>
      <c r="H4" s="98"/>
    </row>
    <row r="5" spans="2:11" x14ac:dyDescent="0.25">
      <c r="B5" s="7">
        <v>1</v>
      </c>
      <c r="C5" s="8" t="s">
        <v>0</v>
      </c>
      <c r="D5" s="9">
        <v>510</v>
      </c>
      <c r="E5" s="10">
        <f>D5/$D$14</f>
        <v>0.30815709969788518</v>
      </c>
      <c r="F5" s="11">
        <v>437</v>
      </c>
      <c r="G5" s="10">
        <f t="shared" ref="G5:G13" si="0">F5/$F$14</f>
        <v>0.4387550200803213</v>
      </c>
      <c r="H5" s="12">
        <f>D5/F5-1</f>
        <v>0.16704805491990848</v>
      </c>
      <c r="J5" s="2"/>
      <c r="K5" s="4"/>
    </row>
    <row r="6" spans="2:11" x14ac:dyDescent="0.25">
      <c r="B6" s="13">
        <v>2</v>
      </c>
      <c r="C6" s="14" t="s">
        <v>23</v>
      </c>
      <c r="D6" s="15">
        <v>419</v>
      </c>
      <c r="E6" s="16">
        <f t="shared" ref="E6:E13" si="1">D6/$D$14</f>
        <v>0.25317220543806646</v>
      </c>
      <c r="F6" s="17">
        <v>99</v>
      </c>
      <c r="G6" s="16">
        <f t="shared" si="0"/>
        <v>9.9397590361445784E-2</v>
      </c>
      <c r="H6" s="18">
        <f t="shared" ref="H6:H12" si="2">IF(F6=0,"",D6/F6-1)</f>
        <v>3.2323232323232327</v>
      </c>
      <c r="I6" s="91"/>
      <c r="J6" s="2"/>
      <c r="K6" s="4"/>
    </row>
    <row r="7" spans="2:11" x14ac:dyDescent="0.25">
      <c r="B7" s="7">
        <v>3</v>
      </c>
      <c r="C7" s="8" t="s">
        <v>27</v>
      </c>
      <c r="D7" s="19">
        <v>196</v>
      </c>
      <c r="E7" s="10">
        <f t="shared" si="1"/>
        <v>0.11842900302114803</v>
      </c>
      <c r="F7" s="20">
        <v>91</v>
      </c>
      <c r="G7" s="10">
        <f t="shared" si="0"/>
        <v>9.1365461847389556E-2</v>
      </c>
      <c r="H7" s="12">
        <f t="shared" si="2"/>
        <v>1.1538461538461537</v>
      </c>
      <c r="I7" s="91"/>
      <c r="J7" s="2"/>
    </row>
    <row r="8" spans="2:11" x14ac:dyDescent="0.25">
      <c r="B8" s="13">
        <v>4</v>
      </c>
      <c r="C8" s="14" t="s">
        <v>32</v>
      </c>
      <c r="D8" s="21">
        <v>120</v>
      </c>
      <c r="E8" s="16">
        <f t="shared" si="1"/>
        <v>7.2507552870090641E-2</v>
      </c>
      <c r="F8" s="17">
        <v>54</v>
      </c>
      <c r="G8" s="16">
        <f t="shared" si="0"/>
        <v>5.4216867469879519E-2</v>
      </c>
      <c r="H8" s="18">
        <f t="shared" si="2"/>
        <v>1.2222222222222223</v>
      </c>
      <c r="J8" s="2"/>
    </row>
    <row r="9" spans="2:11" ht="14.45" customHeight="1" x14ac:dyDescent="0.25">
      <c r="B9" s="7">
        <v>5</v>
      </c>
      <c r="C9" s="8" t="s">
        <v>26</v>
      </c>
      <c r="D9" s="19">
        <v>120</v>
      </c>
      <c r="E9" s="10">
        <f t="shared" si="1"/>
        <v>7.2507552870090641E-2</v>
      </c>
      <c r="F9" s="11">
        <v>114</v>
      </c>
      <c r="G9" s="10">
        <f t="shared" si="0"/>
        <v>0.1144578313253012</v>
      </c>
      <c r="H9" s="12">
        <f t="shared" si="2"/>
        <v>5.2631578947368363E-2</v>
      </c>
      <c r="J9" s="2"/>
    </row>
    <row r="10" spans="2:11" ht="14.45" hidden="1" customHeight="1" thickBot="1" x14ac:dyDescent="0.3">
      <c r="B10" s="22"/>
      <c r="C10" s="23" t="s">
        <v>34</v>
      </c>
      <c r="D10" s="24">
        <v>10</v>
      </c>
      <c r="E10" s="25"/>
      <c r="F10" s="26">
        <v>11</v>
      </c>
      <c r="G10" s="25"/>
      <c r="H10" s="27">
        <f t="shared" si="2"/>
        <v>-9.0909090909090939E-2</v>
      </c>
      <c r="I10">
        <f t="shared" ref="I10:J12" si="3">D10-F10</f>
        <v>-1</v>
      </c>
      <c r="J10" s="2">
        <f t="shared" si="3"/>
        <v>0</v>
      </c>
    </row>
    <row r="11" spans="2:11" ht="14.45" hidden="1" customHeight="1" x14ac:dyDescent="0.25">
      <c r="B11" s="28"/>
      <c r="C11" s="29"/>
      <c r="D11" s="30"/>
      <c r="E11" s="31"/>
      <c r="F11" s="32"/>
      <c r="G11" s="31"/>
      <c r="H11" s="33"/>
      <c r="I11">
        <f t="shared" si="3"/>
        <v>0</v>
      </c>
      <c r="J11" s="2">
        <f t="shared" si="3"/>
        <v>0</v>
      </c>
    </row>
    <row r="12" spans="2:11" ht="14.45" hidden="1" customHeight="1" x14ac:dyDescent="0.25">
      <c r="B12" s="28"/>
      <c r="C12" s="29"/>
      <c r="D12" s="30"/>
      <c r="E12" s="31">
        <f t="shared" si="1"/>
        <v>0</v>
      </c>
      <c r="F12" s="32"/>
      <c r="G12" s="31">
        <f t="shared" si="0"/>
        <v>0</v>
      </c>
      <c r="H12" s="33" t="str">
        <f t="shared" si="2"/>
        <v/>
      </c>
      <c r="I12">
        <f t="shared" si="3"/>
        <v>0</v>
      </c>
      <c r="J12" s="2">
        <f t="shared" si="3"/>
        <v>0</v>
      </c>
    </row>
    <row r="13" spans="2:11" ht="14.45" customHeight="1" x14ac:dyDescent="0.25">
      <c r="B13" s="34"/>
      <c r="C13" s="35" t="s">
        <v>2</v>
      </c>
      <c r="D13" s="36">
        <f>D14-SUM(D5:D9)</f>
        <v>290</v>
      </c>
      <c r="E13" s="37">
        <f t="shared" si="1"/>
        <v>0.17522658610271905</v>
      </c>
      <c r="F13" s="36">
        <f>F14-SUM(F5:F12)</f>
        <v>190</v>
      </c>
      <c r="G13" s="37">
        <f t="shared" si="0"/>
        <v>0.19076305220883535</v>
      </c>
      <c r="H13" s="38">
        <f>D13/F13-1</f>
        <v>0.52631578947368429</v>
      </c>
      <c r="J13" s="2"/>
    </row>
    <row r="14" spans="2:11" x14ac:dyDescent="0.25">
      <c r="B14" s="39"/>
      <c r="C14" s="40" t="s">
        <v>25</v>
      </c>
      <c r="D14" s="41">
        <v>1655</v>
      </c>
      <c r="E14" s="42">
        <v>1</v>
      </c>
      <c r="F14" s="41">
        <v>996</v>
      </c>
      <c r="G14" s="42">
        <v>1</v>
      </c>
      <c r="H14" s="43">
        <f>D14/F14-1</f>
        <v>0.66164658634538154</v>
      </c>
      <c r="J14" s="2"/>
    </row>
    <row r="15" spans="2:11" x14ac:dyDescent="0.25">
      <c r="B15" s="44" t="s">
        <v>31</v>
      </c>
      <c r="C15" s="45"/>
      <c r="D15" s="45"/>
      <c r="E15" s="45"/>
      <c r="F15" s="45"/>
      <c r="G15" s="45"/>
      <c r="H15" s="45"/>
    </row>
    <row r="16" spans="2:11" x14ac:dyDescent="0.25">
      <c r="B16" s="46" t="s">
        <v>28</v>
      </c>
      <c r="C16" s="45"/>
      <c r="D16" s="45"/>
      <c r="E16" s="45"/>
      <c r="F16" s="45"/>
      <c r="G16" s="45"/>
      <c r="H16" s="45"/>
    </row>
    <row r="17" spans="2:8" x14ac:dyDescent="0.25">
      <c r="B17" s="45"/>
      <c r="C17" s="45"/>
      <c r="D17" s="45"/>
      <c r="E17" s="45"/>
      <c r="F17" s="45"/>
      <c r="G17" s="45"/>
      <c r="H17" s="45"/>
    </row>
    <row r="19" spans="2:8" x14ac:dyDescent="0.25">
      <c r="D19" s="3"/>
    </row>
  </sheetData>
  <mergeCells count="6">
    <mergeCell ref="B1:H2"/>
    <mergeCell ref="H3:H4"/>
    <mergeCell ref="B3:B4"/>
    <mergeCell ref="C3:C4"/>
    <mergeCell ref="D3:E3"/>
    <mergeCell ref="F3:G3"/>
  </mergeCells>
  <conditionalFormatting sqref="H5:H14">
    <cfRule type="cellIs" dxfId="7" priority="6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137A-1030-4881-B863-E643DB26F568}">
  <sheetPr codeName="Arkusz2"/>
  <dimension ref="B1:K16"/>
  <sheetViews>
    <sheetView showGridLines="0" zoomScaleNormal="100" workbookViewId="0"/>
  </sheetViews>
  <sheetFormatPr defaultRowHeight="15" x14ac:dyDescent="0.25"/>
  <cols>
    <col min="1" max="1" width="1" customWidth="1"/>
    <col min="2" max="2" width="18.5703125" customWidth="1"/>
    <col min="3" max="3" width="21.42578125" customWidth="1"/>
    <col min="9" max="9" width="9.5703125" bestFit="1" customWidth="1"/>
  </cols>
  <sheetData>
    <row r="1" spans="2:11" ht="28.5" customHeight="1" x14ac:dyDescent="0.25">
      <c r="B1" s="96" t="s">
        <v>42</v>
      </c>
      <c r="C1" s="96"/>
      <c r="D1" s="96"/>
      <c r="E1" s="96"/>
      <c r="F1" s="96"/>
      <c r="G1" s="96"/>
      <c r="H1" s="96"/>
    </row>
    <row r="2" spans="2:11" ht="25.5" customHeight="1" x14ac:dyDescent="0.25">
      <c r="B2" s="110" t="s">
        <v>9</v>
      </c>
      <c r="C2" s="112" t="s">
        <v>12</v>
      </c>
      <c r="D2" s="101" t="s">
        <v>37</v>
      </c>
      <c r="E2" s="101"/>
      <c r="F2" s="101" t="s">
        <v>38</v>
      </c>
      <c r="G2" s="101"/>
      <c r="H2" s="108" t="s">
        <v>8</v>
      </c>
    </row>
    <row r="3" spans="2:11" ht="25.5" customHeight="1" x14ac:dyDescent="0.25">
      <c r="B3" s="111"/>
      <c r="C3" s="113"/>
      <c r="D3" s="47" t="s">
        <v>7</v>
      </c>
      <c r="E3" s="48" t="s">
        <v>6</v>
      </c>
      <c r="F3" s="47" t="s">
        <v>7</v>
      </c>
      <c r="G3" s="48" t="s">
        <v>6</v>
      </c>
      <c r="H3" s="109"/>
    </row>
    <row r="4" spans="2:11" x14ac:dyDescent="0.25">
      <c r="B4" s="114" t="s">
        <v>10</v>
      </c>
      <c r="C4" s="120" t="s">
        <v>13</v>
      </c>
      <c r="D4" s="102">
        <v>570</v>
      </c>
      <c r="E4" s="49">
        <v>1</v>
      </c>
      <c r="F4" s="104">
        <v>505</v>
      </c>
      <c r="G4" s="49">
        <v>1</v>
      </c>
      <c r="H4" s="106">
        <f>D4/F4-1</f>
        <v>0.12871287128712861</v>
      </c>
      <c r="I4" s="90"/>
      <c r="K4" s="91"/>
    </row>
    <row r="5" spans="2:11" x14ac:dyDescent="0.25">
      <c r="B5" s="115"/>
      <c r="C5" s="121"/>
      <c r="D5" s="103"/>
      <c r="E5" s="50">
        <f>+D4/D13</f>
        <v>0.34441087613293053</v>
      </c>
      <c r="F5" s="105"/>
      <c r="G5" s="50">
        <f>+F4/F13</f>
        <v>0.50702811244979917</v>
      </c>
      <c r="H5" s="107"/>
      <c r="I5" s="90"/>
      <c r="K5" s="91"/>
    </row>
    <row r="6" spans="2:11" x14ac:dyDescent="0.25">
      <c r="B6" s="122" t="s">
        <v>11</v>
      </c>
      <c r="C6" s="51" t="s">
        <v>14</v>
      </c>
      <c r="D6" s="52">
        <v>736</v>
      </c>
      <c r="E6" s="53">
        <f>D6/$D$11</f>
        <v>0.67834101382488476</v>
      </c>
      <c r="F6" s="54">
        <v>203</v>
      </c>
      <c r="G6" s="53">
        <f>F6/$F$11</f>
        <v>0.4134419551934827</v>
      </c>
      <c r="H6" s="55">
        <f>D6/F6-1</f>
        <v>2.625615763546798</v>
      </c>
      <c r="I6" s="90"/>
      <c r="J6" s="91"/>
      <c r="K6" s="91"/>
    </row>
    <row r="7" spans="2:11" x14ac:dyDescent="0.25">
      <c r="B7" s="114"/>
      <c r="C7" s="56" t="s">
        <v>15</v>
      </c>
      <c r="D7" s="57">
        <v>168</v>
      </c>
      <c r="E7" s="58">
        <f>D7/$D$11</f>
        <v>0.15483870967741936</v>
      </c>
      <c r="F7" s="59">
        <v>57</v>
      </c>
      <c r="G7" s="58">
        <f>F7/$F$11</f>
        <v>0.11608961303462322</v>
      </c>
      <c r="H7" s="60">
        <f>IF(F7=0,"",D7/F7-1)</f>
        <v>1.9473684210526314</v>
      </c>
      <c r="I7" s="90"/>
      <c r="J7" s="91"/>
      <c r="K7" s="91"/>
    </row>
    <row r="8" spans="2:11" x14ac:dyDescent="0.25">
      <c r="B8" s="114"/>
      <c r="C8" s="51" t="s">
        <v>16</v>
      </c>
      <c r="D8" s="52"/>
      <c r="E8" s="53" t="str">
        <f>IF(D8=0,"",D8/$D$11)</f>
        <v/>
      </c>
      <c r="F8" s="54">
        <v>1</v>
      </c>
      <c r="G8" s="53">
        <f>IF(F8=0,"",F8/$F$11)</f>
        <v>2.0366598778004071E-3</v>
      </c>
      <c r="H8" s="55">
        <f>IF(F8=0,"",D8/F8-1)</f>
        <v>-1</v>
      </c>
      <c r="I8" s="90"/>
      <c r="J8" s="91"/>
      <c r="K8" s="91"/>
    </row>
    <row r="9" spans="2:11" x14ac:dyDescent="0.25">
      <c r="B9" s="114"/>
      <c r="C9" s="56" t="s">
        <v>17</v>
      </c>
      <c r="D9" s="57">
        <v>178</v>
      </c>
      <c r="E9" s="58">
        <f>D9/$D$11</f>
        <v>0.1640552995391705</v>
      </c>
      <c r="F9" s="61">
        <v>230</v>
      </c>
      <c r="G9" s="58">
        <f>F9/$F$11</f>
        <v>0.46843177189409368</v>
      </c>
      <c r="H9" s="60">
        <f>D9/F9-1</f>
        <v>-0.22608695652173916</v>
      </c>
      <c r="I9" s="90"/>
      <c r="J9" s="91"/>
      <c r="K9" s="91"/>
    </row>
    <row r="10" spans="2:11" x14ac:dyDescent="0.25">
      <c r="B10" s="114"/>
      <c r="C10" s="51" t="s">
        <v>18</v>
      </c>
      <c r="D10" s="52">
        <v>3</v>
      </c>
      <c r="E10" s="53">
        <f>IF(D10=0,"",D10/$D$11)</f>
        <v>2.7649769585253456E-3</v>
      </c>
      <c r="F10" s="54"/>
      <c r="G10" s="53" t="str">
        <f>IF(F10=0,"",F10/$F$11)</f>
        <v/>
      </c>
      <c r="H10" s="55" t="str">
        <f>IF(F10=0,"",D10/F10-1)</f>
        <v/>
      </c>
      <c r="I10" s="90"/>
      <c r="J10" s="91"/>
      <c r="K10" s="91"/>
    </row>
    <row r="11" spans="2:11" x14ac:dyDescent="0.25">
      <c r="B11" s="114"/>
      <c r="C11" s="124" t="s">
        <v>5</v>
      </c>
      <c r="D11" s="102">
        <f>SUM(D6:D10)</f>
        <v>1085</v>
      </c>
      <c r="E11" s="49">
        <f>SUM(E6:E10)</f>
        <v>1</v>
      </c>
      <c r="F11" s="102">
        <f>SUM(F6:F10)</f>
        <v>491</v>
      </c>
      <c r="G11" s="49">
        <f>SUM(G6:G10)</f>
        <v>1</v>
      </c>
      <c r="H11" s="106">
        <f>D11/F11-1</f>
        <v>1.2097759674134418</v>
      </c>
      <c r="I11" s="90"/>
      <c r="J11" s="91"/>
      <c r="K11" s="91"/>
    </row>
    <row r="12" spans="2:11" x14ac:dyDescent="0.25">
      <c r="B12" s="123"/>
      <c r="C12" s="125"/>
      <c r="D12" s="118"/>
      <c r="E12" s="62">
        <f>+D11/D13</f>
        <v>0.65558912386706947</v>
      </c>
      <c r="F12" s="118"/>
      <c r="G12" s="62">
        <f>F11/F13</f>
        <v>0.49297188755020083</v>
      </c>
      <c r="H12" s="119"/>
      <c r="I12" s="90"/>
      <c r="J12" s="91"/>
      <c r="K12" s="91"/>
    </row>
    <row r="13" spans="2:11" x14ac:dyDescent="0.25">
      <c r="B13" s="116" t="s">
        <v>33</v>
      </c>
      <c r="C13" s="117"/>
      <c r="D13" s="92">
        <f>D4+D11</f>
        <v>1655</v>
      </c>
      <c r="E13" s="93">
        <v>1</v>
      </c>
      <c r="F13" s="92">
        <f>F4+F11</f>
        <v>996</v>
      </c>
      <c r="G13" s="93">
        <v>1</v>
      </c>
      <c r="H13" s="94">
        <f>D13/F13-1</f>
        <v>0.66164658634538154</v>
      </c>
      <c r="I13" s="90"/>
      <c r="J13" s="91"/>
      <c r="K13" s="91"/>
    </row>
    <row r="14" spans="2:11" x14ac:dyDescent="0.25">
      <c r="B14" s="46" t="s">
        <v>28</v>
      </c>
      <c r="C14" s="45"/>
      <c r="D14" s="45"/>
      <c r="E14" s="45"/>
      <c r="F14" s="45"/>
      <c r="G14" s="45"/>
      <c r="H14" s="45"/>
    </row>
    <row r="15" spans="2:11" x14ac:dyDescent="0.25">
      <c r="B15" s="46" t="s">
        <v>24</v>
      </c>
      <c r="C15" s="45"/>
      <c r="D15" s="45"/>
      <c r="E15" s="45"/>
      <c r="F15" s="45"/>
      <c r="G15" s="45"/>
      <c r="H15" s="45"/>
    </row>
    <row r="16" spans="2:11" x14ac:dyDescent="0.25">
      <c r="H16" s="1"/>
    </row>
  </sheetData>
  <mergeCells count="17">
    <mergeCell ref="B13:C13"/>
    <mergeCell ref="D11:D12"/>
    <mergeCell ref="F11:F12"/>
    <mergeCell ref="H11:H12"/>
    <mergeCell ref="C4:C5"/>
    <mergeCell ref="B6:B12"/>
    <mergeCell ref="C11:C12"/>
    <mergeCell ref="B1:H1"/>
    <mergeCell ref="D4:D5"/>
    <mergeCell ref="F4:F5"/>
    <mergeCell ref="H4:H5"/>
    <mergeCell ref="D2:E2"/>
    <mergeCell ref="F2:G2"/>
    <mergeCell ref="H2:H3"/>
    <mergeCell ref="B2:B3"/>
    <mergeCell ref="C2:C3"/>
    <mergeCell ref="B4:B5"/>
  </mergeCells>
  <phoneticPr fontId="4" type="noConversion"/>
  <conditionalFormatting sqref="H4">
    <cfRule type="cellIs" dxfId="6" priority="5" stopIfTrue="1" operator="lessThan">
      <formula>0</formula>
    </cfRule>
  </conditionalFormatting>
  <conditionalFormatting sqref="H6:H11">
    <cfRule type="cellIs" dxfId="5" priority="1" stopIfTrue="1" operator="lessThan">
      <formula>0</formula>
    </cfRule>
  </conditionalFormatting>
  <conditionalFormatting sqref="H13">
    <cfRule type="cellIs" dxfId="4" priority="4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8:E9 H10 G8:H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DA5-8F50-4E5F-AAFB-01842389F0D3}">
  <sheetPr codeName="Arkusz3"/>
  <dimension ref="B1:L14"/>
  <sheetViews>
    <sheetView showGridLines="0" zoomScaleNormal="100" workbookViewId="0"/>
  </sheetViews>
  <sheetFormatPr defaultColWidth="9.140625" defaultRowHeight="14.25" x14ac:dyDescent="0.2"/>
  <cols>
    <col min="1" max="1" width="1.140625" style="45" customWidth="1"/>
    <col min="2" max="2" width="9.140625" style="45"/>
    <col min="3" max="3" width="16.5703125" style="45" bestFit="1" customWidth="1"/>
    <col min="4" max="7" width="9.140625" style="45"/>
    <col min="8" max="8" width="11.5703125" style="45" customWidth="1"/>
    <col min="9" max="9" width="9.140625" style="45"/>
    <col min="10" max="10" width="10.85546875" style="45" bestFit="1" customWidth="1"/>
    <col min="11" max="16384" width="9.140625" style="45"/>
  </cols>
  <sheetData>
    <row r="1" spans="2:12" x14ac:dyDescent="0.2">
      <c r="B1" s="96" t="s">
        <v>41</v>
      </c>
      <c r="C1" s="96"/>
      <c r="D1" s="96"/>
      <c r="E1" s="96"/>
      <c r="F1" s="96"/>
      <c r="G1" s="96"/>
      <c r="H1" s="96"/>
    </row>
    <row r="2" spans="2:12" x14ac:dyDescent="0.2">
      <c r="B2" s="96"/>
      <c r="C2" s="96"/>
      <c r="D2" s="96"/>
      <c r="E2" s="96"/>
      <c r="F2" s="96"/>
      <c r="G2" s="96"/>
      <c r="H2" s="96"/>
    </row>
    <row r="3" spans="2:12" ht="25.5" customHeight="1" x14ac:dyDescent="0.2">
      <c r="B3" s="126" t="s">
        <v>3</v>
      </c>
      <c r="C3" s="126" t="s">
        <v>4</v>
      </c>
      <c r="D3" s="101" t="s">
        <v>37</v>
      </c>
      <c r="E3" s="101"/>
      <c r="F3" s="101" t="s">
        <v>38</v>
      </c>
      <c r="G3" s="101"/>
      <c r="H3" s="128" t="s">
        <v>8</v>
      </c>
    </row>
    <row r="4" spans="2:12" ht="25.5" customHeight="1" x14ac:dyDescent="0.2">
      <c r="B4" s="127"/>
      <c r="C4" s="127"/>
      <c r="D4" s="5" t="s">
        <v>7</v>
      </c>
      <c r="E4" s="6" t="s">
        <v>6</v>
      </c>
      <c r="F4" s="5" t="s">
        <v>7</v>
      </c>
      <c r="G4" s="6" t="s">
        <v>6</v>
      </c>
      <c r="H4" s="129"/>
    </row>
    <row r="5" spans="2:12" x14ac:dyDescent="0.2">
      <c r="B5" s="7">
        <v>1</v>
      </c>
      <c r="C5" s="8" t="s">
        <v>27</v>
      </c>
      <c r="D5" s="9">
        <v>425</v>
      </c>
      <c r="E5" s="10">
        <f t="shared" ref="E5:E11" si="0">D5/$D$12</f>
        <v>0.29411764705882354</v>
      </c>
      <c r="F5" s="11">
        <v>390</v>
      </c>
      <c r="G5" s="10">
        <f>F5/$F$12</f>
        <v>0.26139410187667561</v>
      </c>
      <c r="H5" s="12">
        <f t="shared" ref="H5:H10" si="1">D5/F5-1</f>
        <v>8.9743589743589647E-2</v>
      </c>
      <c r="I5" s="89"/>
      <c r="J5" s="64"/>
      <c r="K5" s="64"/>
      <c r="L5" s="64"/>
    </row>
    <row r="6" spans="2:12" x14ac:dyDescent="0.2">
      <c r="B6" s="13">
        <v>2</v>
      </c>
      <c r="C6" s="14" t="s">
        <v>0</v>
      </c>
      <c r="D6" s="15">
        <v>415</v>
      </c>
      <c r="E6" s="16">
        <f t="shared" si="0"/>
        <v>0.28719723183391005</v>
      </c>
      <c r="F6" s="17">
        <v>442</v>
      </c>
      <c r="G6" s="16">
        <f t="shared" ref="G6:G11" si="2">F6/$F$12</f>
        <v>0.29624664879356566</v>
      </c>
      <c r="H6" s="18">
        <f t="shared" si="1"/>
        <v>-6.1085972850678738E-2</v>
      </c>
      <c r="I6" s="89"/>
      <c r="J6" s="64"/>
      <c r="K6" s="64"/>
    </row>
    <row r="7" spans="2:12" x14ac:dyDescent="0.2">
      <c r="B7" s="7">
        <v>3</v>
      </c>
      <c r="C7" s="8" t="s">
        <v>1</v>
      </c>
      <c r="D7" s="9">
        <v>146</v>
      </c>
      <c r="E7" s="10">
        <f t="shared" si="0"/>
        <v>0.10103806228373702</v>
      </c>
      <c r="F7" s="11">
        <v>157</v>
      </c>
      <c r="G7" s="10">
        <f t="shared" si="2"/>
        <v>0.10522788203753351</v>
      </c>
      <c r="H7" s="12">
        <f t="shared" si="1"/>
        <v>-7.0063694267515908E-2</v>
      </c>
      <c r="I7" s="89"/>
      <c r="J7" s="64"/>
      <c r="K7" s="64"/>
    </row>
    <row r="8" spans="2:12" x14ac:dyDescent="0.2">
      <c r="B8" s="13">
        <v>4</v>
      </c>
      <c r="C8" s="14" t="s">
        <v>26</v>
      </c>
      <c r="D8" s="15">
        <v>81</v>
      </c>
      <c r="E8" s="16">
        <f t="shared" si="0"/>
        <v>5.6055363321799306E-2</v>
      </c>
      <c r="F8" s="17">
        <v>91</v>
      </c>
      <c r="G8" s="16">
        <f t="shared" si="2"/>
        <v>6.099195710455764E-2</v>
      </c>
      <c r="H8" s="18">
        <f>D8/F8-1</f>
        <v>-0.10989010989010994</v>
      </c>
      <c r="I8" s="89"/>
      <c r="J8" s="64"/>
      <c r="K8" s="64"/>
    </row>
    <row r="9" spans="2:12" x14ac:dyDescent="0.2">
      <c r="B9" s="7">
        <v>5</v>
      </c>
      <c r="C9" s="8" t="s">
        <v>35</v>
      </c>
      <c r="D9" s="9">
        <v>43</v>
      </c>
      <c r="E9" s="10">
        <f t="shared" si="0"/>
        <v>2.9757785467128029E-2</v>
      </c>
      <c r="F9" s="11">
        <v>24</v>
      </c>
      <c r="G9" s="10">
        <f t="shared" si="2"/>
        <v>1.6085790884718499E-2</v>
      </c>
      <c r="H9" s="12">
        <f t="shared" si="1"/>
        <v>0.79166666666666674</v>
      </c>
      <c r="I9" s="89"/>
      <c r="J9" s="64"/>
      <c r="K9" s="64"/>
    </row>
    <row r="10" spans="2:12" x14ac:dyDescent="0.2">
      <c r="B10" s="13">
        <v>6</v>
      </c>
      <c r="C10" s="14" t="s">
        <v>30</v>
      </c>
      <c r="D10" s="15">
        <v>42</v>
      </c>
      <c r="E10" s="16">
        <f t="shared" si="0"/>
        <v>2.9065743944636679E-2</v>
      </c>
      <c r="F10" s="17">
        <v>80</v>
      </c>
      <c r="G10" s="16">
        <f t="shared" si="2"/>
        <v>5.3619302949061663E-2</v>
      </c>
      <c r="H10" s="18">
        <f t="shared" si="1"/>
        <v>-0.47499999999999998</v>
      </c>
      <c r="I10" s="89"/>
      <c r="J10" s="64"/>
      <c r="K10" s="64"/>
      <c r="L10" s="64"/>
    </row>
    <row r="11" spans="2:12" x14ac:dyDescent="0.2">
      <c r="B11" s="65"/>
      <c r="C11" s="66" t="s">
        <v>2</v>
      </c>
      <c r="D11" s="67">
        <f>D12-SUM(D5:D10)</f>
        <v>293</v>
      </c>
      <c r="E11" s="68">
        <f t="shared" si="0"/>
        <v>0.2027681660899654</v>
      </c>
      <c r="F11" s="67">
        <f>F12-SUM(F5:F10)</f>
        <v>308</v>
      </c>
      <c r="G11" s="69">
        <f t="shared" si="2"/>
        <v>0.2064343163538874</v>
      </c>
      <c r="H11" s="70">
        <f>D11/F11-1</f>
        <v>-4.870129870129869E-2</v>
      </c>
      <c r="I11" s="89"/>
      <c r="J11" s="64"/>
      <c r="L11" s="64"/>
    </row>
    <row r="12" spans="2:12" x14ac:dyDescent="0.2">
      <c r="B12" s="39"/>
      <c r="C12" s="40" t="s">
        <v>5</v>
      </c>
      <c r="D12" s="41">
        <v>1445</v>
      </c>
      <c r="E12" s="42">
        <v>1</v>
      </c>
      <c r="F12" s="41">
        <v>1492</v>
      </c>
      <c r="G12" s="42">
        <v>1</v>
      </c>
      <c r="H12" s="43">
        <f>D12/F12-1</f>
        <v>-3.1501340482573692E-2</v>
      </c>
      <c r="I12" s="89"/>
      <c r="J12" s="64"/>
      <c r="L12" s="64"/>
    </row>
    <row r="13" spans="2:12" x14ac:dyDescent="0.2">
      <c r="B13" s="46" t="s">
        <v>28</v>
      </c>
      <c r="J13" s="71"/>
    </row>
    <row r="14" spans="2:12" x14ac:dyDescent="0.2">
      <c r="F14" s="89"/>
      <c r="J14" s="71"/>
    </row>
  </sheetData>
  <mergeCells count="6">
    <mergeCell ref="B1:H2"/>
    <mergeCell ref="B3:B4"/>
    <mergeCell ref="C3:C4"/>
    <mergeCell ref="D3:E3"/>
    <mergeCell ref="F3:G3"/>
    <mergeCell ref="H3:H4"/>
  </mergeCells>
  <conditionalFormatting sqref="H11:H12">
    <cfRule type="cellIs" dxfId="3" priority="2" stopIfTrue="1" operator="lessThan">
      <formula>0</formula>
    </cfRule>
  </conditionalFormatting>
  <conditionalFormatting sqref="H5:H10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2" r:id="rId1"/>
  <ignoredErrors>
    <ignoredError sqref="E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2C55-DDF2-4D9A-AFBB-D8D27A6E3746}">
  <sheetPr codeName="Arkusz4"/>
  <dimension ref="B1:J36"/>
  <sheetViews>
    <sheetView showGridLines="0" zoomScaleNormal="100" workbookViewId="0">
      <selection activeCell="B1" sqref="B1:H14"/>
    </sheetView>
  </sheetViews>
  <sheetFormatPr defaultColWidth="9.140625" defaultRowHeight="14.25" x14ac:dyDescent="0.2"/>
  <cols>
    <col min="1" max="1" width="1.140625" style="45" customWidth="1"/>
    <col min="2" max="2" width="12.85546875" style="45" customWidth="1"/>
    <col min="3" max="3" width="21" style="45" customWidth="1"/>
    <col min="4" max="4" width="16.85546875" style="45" bestFit="1" customWidth="1"/>
    <col min="5" max="5" width="9.42578125" style="45" bestFit="1" customWidth="1"/>
    <col min="6" max="16384" width="9.140625" style="45"/>
  </cols>
  <sheetData>
    <row r="1" spans="2:10" ht="30" customHeight="1" x14ac:dyDescent="0.2">
      <c r="B1" s="133" t="s">
        <v>39</v>
      </c>
      <c r="C1" s="133"/>
      <c r="D1" s="133"/>
      <c r="E1" s="133"/>
      <c r="F1" s="133"/>
      <c r="G1" s="133"/>
      <c r="H1" s="133"/>
      <c r="I1" s="88"/>
    </row>
    <row r="2" spans="2:10" ht="25.5" customHeight="1" x14ac:dyDescent="0.2">
      <c r="B2" s="138" t="s">
        <v>9</v>
      </c>
      <c r="C2" s="140" t="s">
        <v>12</v>
      </c>
      <c r="D2" s="101" t="s">
        <v>37</v>
      </c>
      <c r="E2" s="101"/>
      <c r="F2" s="101" t="s">
        <v>38</v>
      </c>
      <c r="G2" s="101"/>
      <c r="H2" s="136" t="s">
        <v>8</v>
      </c>
    </row>
    <row r="3" spans="2:10" ht="25.5" customHeight="1" x14ac:dyDescent="0.2">
      <c r="B3" s="139"/>
      <c r="C3" s="141"/>
      <c r="D3" s="47" t="s">
        <v>7</v>
      </c>
      <c r="E3" s="48" t="s">
        <v>6</v>
      </c>
      <c r="F3" s="47" t="s">
        <v>7</v>
      </c>
      <c r="G3" s="48" t="s">
        <v>6</v>
      </c>
      <c r="H3" s="137"/>
    </row>
    <row r="4" spans="2:10" x14ac:dyDescent="0.2">
      <c r="B4" s="114" t="s">
        <v>10</v>
      </c>
      <c r="C4" s="120" t="s">
        <v>13</v>
      </c>
      <c r="D4" s="102">
        <v>380</v>
      </c>
      <c r="E4" s="49">
        <v>1</v>
      </c>
      <c r="F4" s="104">
        <v>378</v>
      </c>
      <c r="G4" s="49">
        <v>1</v>
      </c>
      <c r="H4" s="106">
        <f>D4/F4-1</f>
        <v>5.2910052910053462E-3</v>
      </c>
    </row>
    <row r="5" spans="2:10" x14ac:dyDescent="0.2">
      <c r="B5" s="115"/>
      <c r="C5" s="121"/>
      <c r="D5" s="103"/>
      <c r="E5" s="50">
        <f>+D4/D13</f>
        <v>0.26297577854671278</v>
      </c>
      <c r="F5" s="105"/>
      <c r="G5" s="50">
        <f>+F4/F13</f>
        <v>0.25335120643431636</v>
      </c>
      <c r="H5" s="107"/>
    </row>
    <row r="6" spans="2:10" x14ac:dyDescent="0.2">
      <c r="B6" s="122" t="s">
        <v>11</v>
      </c>
      <c r="C6" s="51" t="s">
        <v>14</v>
      </c>
      <c r="D6" s="52">
        <v>167</v>
      </c>
      <c r="E6" s="53">
        <f>D6/$D$11</f>
        <v>0.15680751173708921</v>
      </c>
      <c r="F6" s="54">
        <v>126</v>
      </c>
      <c r="G6" s="53">
        <f>F6/$F$11</f>
        <v>0.11310592459605028</v>
      </c>
      <c r="H6" s="55">
        <f>D6/F6-1</f>
        <v>0.32539682539682535</v>
      </c>
      <c r="I6" s="89"/>
      <c r="J6" s="95"/>
    </row>
    <row r="7" spans="2:10" x14ac:dyDescent="0.2">
      <c r="B7" s="114"/>
      <c r="C7" s="56" t="s">
        <v>15</v>
      </c>
      <c r="D7" s="52">
        <v>446</v>
      </c>
      <c r="E7" s="53">
        <f>D7/$D$11</f>
        <v>0.41877934272300471</v>
      </c>
      <c r="F7" s="72">
        <v>473</v>
      </c>
      <c r="G7" s="53">
        <f>F7/$F$11</f>
        <v>0.42459605026929981</v>
      </c>
      <c r="H7" s="55">
        <f>D7/F7-1</f>
        <v>-5.7082452431289621E-2</v>
      </c>
      <c r="I7" s="89"/>
      <c r="J7" s="95"/>
    </row>
    <row r="8" spans="2:10" x14ac:dyDescent="0.2">
      <c r="B8" s="114"/>
      <c r="C8" s="51" t="s">
        <v>16</v>
      </c>
      <c r="D8" s="52">
        <v>1</v>
      </c>
      <c r="E8" s="53">
        <f>D8/$D$11</f>
        <v>9.3896713615023472E-4</v>
      </c>
      <c r="F8" s="73">
        <v>1</v>
      </c>
      <c r="G8" s="53">
        <f>F8/$F$11</f>
        <v>8.9766606822262122E-4</v>
      </c>
      <c r="H8" s="55">
        <f>IF(F8=0," ",D8/F8-1)</f>
        <v>0</v>
      </c>
      <c r="I8" s="89"/>
      <c r="J8" s="95"/>
    </row>
    <row r="9" spans="2:10" x14ac:dyDescent="0.2">
      <c r="B9" s="114"/>
      <c r="C9" s="56" t="s">
        <v>17</v>
      </c>
      <c r="D9" s="52">
        <v>404</v>
      </c>
      <c r="E9" s="53">
        <f>D9/$D$11</f>
        <v>0.37934272300469485</v>
      </c>
      <c r="F9" s="73">
        <v>456</v>
      </c>
      <c r="G9" s="53">
        <f>F9/$F$11</f>
        <v>0.40933572710951527</v>
      </c>
      <c r="H9" s="55">
        <f>D9/F9-1</f>
        <v>-0.11403508771929827</v>
      </c>
      <c r="I9" s="89"/>
      <c r="J9" s="95"/>
    </row>
    <row r="10" spans="2:10" x14ac:dyDescent="0.2">
      <c r="B10" s="114"/>
      <c r="C10" s="51" t="s">
        <v>18</v>
      </c>
      <c r="D10" s="52">
        <v>47</v>
      </c>
      <c r="E10" s="53">
        <f>D10/$D$11</f>
        <v>4.4131455399061034E-2</v>
      </c>
      <c r="F10" s="73">
        <v>58</v>
      </c>
      <c r="G10" s="53">
        <f>F10/$F$11</f>
        <v>5.2064631956912029E-2</v>
      </c>
      <c r="H10" s="55">
        <f>D10/F10-1</f>
        <v>-0.18965517241379315</v>
      </c>
      <c r="I10" s="89"/>
      <c r="J10" s="95"/>
    </row>
    <row r="11" spans="2:10" x14ac:dyDescent="0.2">
      <c r="B11" s="114"/>
      <c r="C11" s="124" t="s">
        <v>5</v>
      </c>
      <c r="D11" s="102">
        <f>SUM(D6:D10)</f>
        <v>1065</v>
      </c>
      <c r="E11" s="49">
        <f>SUM(E6:E10)</f>
        <v>1</v>
      </c>
      <c r="F11" s="102">
        <f>SUM(F6:F10)</f>
        <v>1114</v>
      </c>
      <c r="G11" s="49">
        <f>SUM(G6:G10)</f>
        <v>1</v>
      </c>
      <c r="H11" s="106">
        <f>D11/F11-1</f>
        <v>-4.398563734290839E-2</v>
      </c>
      <c r="I11" s="89"/>
      <c r="J11" s="95"/>
    </row>
    <row r="12" spans="2:10" x14ac:dyDescent="0.2">
      <c r="B12" s="123"/>
      <c r="C12" s="125"/>
      <c r="D12" s="118"/>
      <c r="E12" s="62">
        <f>+D11/D13</f>
        <v>0.73702422145328716</v>
      </c>
      <c r="F12" s="118"/>
      <c r="G12" s="62">
        <f>F11/F13</f>
        <v>0.7466487935656837</v>
      </c>
      <c r="H12" s="119"/>
      <c r="I12" s="89"/>
      <c r="J12" s="95"/>
    </row>
    <row r="13" spans="2:10" x14ac:dyDescent="0.2">
      <c r="B13" s="134" t="s">
        <v>33</v>
      </c>
      <c r="C13" s="135"/>
      <c r="D13" s="74">
        <f>+D11+D4</f>
        <v>1445</v>
      </c>
      <c r="E13" s="75">
        <f>E5+E12</f>
        <v>1</v>
      </c>
      <c r="F13" s="76">
        <f>+F11+F4</f>
        <v>1492</v>
      </c>
      <c r="G13" s="75">
        <f>G5+G12</f>
        <v>1</v>
      </c>
      <c r="H13" s="77">
        <f>D13/F13-1</f>
        <v>-3.1501340482573692E-2</v>
      </c>
      <c r="I13" s="89"/>
      <c r="J13" s="95"/>
    </row>
    <row r="14" spans="2:10" x14ac:dyDescent="0.2">
      <c r="B14" s="46" t="s">
        <v>28</v>
      </c>
    </row>
    <row r="16" spans="2:10" ht="39.75" customHeight="1" x14ac:dyDescent="0.2">
      <c r="B16" s="132" t="s">
        <v>40</v>
      </c>
      <c r="C16" s="132"/>
      <c r="D16" s="132"/>
    </row>
    <row r="17" spans="2:4" ht="21.75" customHeight="1" x14ac:dyDescent="0.2">
      <c r="B17" s="78" t="s">
        <v>20</v>
      </c>
      <c r="C17" s="79" t="s">
        <v>21</v>
      </c>
      <c r="D17" s="80" t="s">
        <v>19</v>
      </c>
    </row>
    <row r="18" spans="2:4" x14ac:dyDescent="0.2">
      <c r="B18" s="81">
        <v>2009</v>
      </c>
      <c r="C18" s="81">
        <v>134</v>
      </c>
      <c r="D18" s="82">
        <f t="shared" ref="D18:D32" si="0">C18/$C$34</f>
        <v>9.2733564013840836E-2</v>
      </c>
    </row>
    <row r="19" spans="2:4" x14ac:dyDescent="0.2">
      <c r="B19" s="81">
        <v>2016</v>
      </c>
      <c r="C19" s="81">
        <v>124</v>
      </c>
      <c r="D19" s="82">
        <f t="shared" si="0"/>
        <v>8.5813148788927332E-2</v>
      </c>
    </row>
    <row r="20" spans="2:4" x14ac:dyDescent="0.2">
      <c r="B20" s="81">
        <v>2015</v>
      </c>
      <c r="C20" s="81">
        <v>121</v>
      </c>
      <c r="D20" s="82">
        <f t="shared" si="0"/>
        <v>8.3737024221453293E-2</v>
      </c>
    </row>
    <row r="21" spans="2:4" x14ac:dyDescent="0.2">
      <c r="B21" s="81">
        <v>2014</v>
      </c>
      <c r="C21" s="81">
        <v>117</v>
      </c>
      <c r="D21" s="82">
        <f t="shared" si="0"/>
        <v>8.0968858131487895E-2</v>
      </c>
    </row>
    <row r="22" spans="2:4" x14ac:dyDescent="0.2">
      <c r="B22" s="81">
        <v>2010</v>
      </c>
      <c r="C22" s="81">
        <v>112</v>
      </c>
      <c r="D22" s="82">
        <f t="shared" si="0"/>
        <v>7.7508650519031136E-2</v>
      </c>
    </row>
    <row r="23" spans="2:4" x14ac:dyDescent="0.2">
      <c r="B23" s="81">
        <v>2008</v>
      </c>
      <c r="C23" s="81">
        <v>110</v>
      </c>
      <c r="D23" s="82">
        <f t="shared" si="0"/>
        <v>7.6124567474048443E-2</v>
      </c>
    </row>
    <row r="24" spans="2:4" x14ac:dyDescent="0.2">
      <c r="B24" s="81">
        <v>2013</v>
      </c>
      <c r="C24" s="81">
        <v>102</v>
      </c>
      <c r="D24" s="82">
        <f t="shared" si="0"/>
        <v>7.0588235294117646E-2</v>
      </c>
    </row>
    <row r="25" spans="2:4" x14ac:dyDescent="0.2">
      <c r="B25" s="81">
        <v>2017</v>
      </c>
      <c r="C25" s="81">
        <v>97</v>
      </c>
      <c r="D25" s="82">
        <f t="shared" si="0"/>
        <v>6.7128027681660901E-2</v>
      </c>
    </row>
    <row r="26" spans="2:4" x14ac:dyDescent="0.2">
      <c r="B26" s="81">
        <v>2011</v>
      </c>
      <c r="C26" s="81">
        <v>94</v>
      </c>
      <c r="D26" s="82">
        <f t="shared" si="0"/>
        <v>6.5051903114186849E-2</v>
      </c>
    </row>
    <row r="27" spans="2:4" x14ac:dyDescent="0.2">
      <c r="B27" s="81">
        <v>2012</v>
      </c>
      <c r="C27" s="81">
        <v>85</v>
      </c>
      <c r="D27" s="82">
        <f t="shared" si="0"/>
        <v>5.8823529411764705E-2</v>
      </c>
    </row>
    <row r="28" spans="2:4" x14ac:dyDescent="0.2">
      <c r="B28" s="81">
        <v>2018</v>
      </c>
      <c r="C28" s="81">
        <v>70</v>
      </c>
      <c r="D28" s="82">
        <f t="shared" si="0"/>
        <v>4.8442906574394463E-2</v>
      </c>
    </row>
    <row r="29" spans="2:4" x14ac:dyDescent="0.2">
      <c r="B29" s="81">
        <v>2019</v>
      </c>
      <c r="C29" s="81">
        <v>58</v>
      </c>
      <c r="D29" s="82">
        <f t="shared" si="0"/>
        <v>4.0138408304498267E-2</v>
      </c>
    </row>
    <row r="30" spans="2:4" x14ac:dyDescent="0.2">
      <c r="B30" s="81">
        <v>2020</v>
      </c>
      <c r="C30" s="81">
        <v>48</v>
      </c>
      <c r="D30" s="82">
        <f t="shared" si="0"/>
        <v>3.3217993079584777E-2</v>
      </c>
    </row>
    <row r="31" spans="2:4" x14ac:dyDescent="0.2">
      <c r="B31" s="81">
        <v>2007</v>
      </c>
      <c r="C31" s="81">
        <v>44</v>
      </c>
      <c r="D31" s="82">
        <f t="shared" si="0"/>
        <v>3.0449826989619379E-2</v>
      </c>
    </row>
    <row r="32" spans="2:4" x14ac:dyDescent="0.2">
      <c r="B32" s="81">
        <v>2026</v>
      </c>
      <c r="C32" s="81">
        <v>24</v>
      </c>
      <c r="D32" s="82">
        <f t="shared" si="0"/>
        <v>1.6608996539792389E-2</v>
      </c>
    </row>
    <row r="33" spans="2:5" x14ac:dyDescent="0.2">
      <c r="B33" s="83" t="s">
        <v>29</v>
      </c>
      <c r="C33" s="83">
        <f>C34-SUM(C18:C32)</f>
        <v>105</v>
      </c>
      <c r="D33" s="63">
        <f t="shared" ref="D33" si="1">C33/$C$34</f>
        <v>7.2664359861591699E-2</v>
      </c>
    </row>
    <row r="34" spans="2:5" x14ac:dyDescent="0.2">
      <c r="B34" s="84" t="s">
        <v>22</v>
      </c>
      <c r="C34" s="85">
        <f>D13</f>
        <v>1445</v>
      </c>
      <c r="D34" s="86">
        <f>SUM(D18:D33)</f>
        <v>1</v>
      </c>
      <c r="E34" s="87"/>
    </row>
    <row r="35" spans="2:5" x14ac:dyDescent="0.2">
      <c r="B35" s="130" t="s">
        <v>28</v>
      </c>
      <c r="C35" s="130"/>
      <c r="D35" s="130"/>
    </row>
    <row r="36" spans="2:5" x14ac:dyDescent="0.2">
      <c r="B36" s="131"/>
      <c r="C36" s="131"/>
      <c r="D36" s="131"/>
    </row>
  </sheetData>
  <sortState xmlns:xlrd2="http://schemas.microsoft.com/office/spreadsheetml/2017/richdata2" ref="B18:D32">
    <sortCondition ref="B18:B32"/>
  </sortState>
  <mergeCells count="19">
    <mergeCell ref="B1:H1"/>
    <mergeCell ref="C4:C5"/>
    <mergeCell ref="B6:B12"/>
    <mergeCell ref="C11:C12"/>
    <mergeCell ref="B13:C13"/>
    <mergeCell ref="D2:E2"/>
    <mergeCell ref="B4:B5"/>
    <mergeCell ref="D4:D5"/>
    <mergeCell ref="F4:F5"/>
    <mergeCell ref="H4:H5"/>
    <mergeCell ref="F2:G2"/>
    <mergeCell ref="H2:H3"/>
    <mergeCell ref="B2:B3"/>
    <mergeCell ref="C2:C3"/>
    <mergeCell ref="B35:D36"/>
    <mergeCell ref="B16:D16"/>
    <mergeCell ref="D11:D12"/>
    <mergeCell ref="F11:F12"/>
    <mergeCell ref="H11:H12"/>
  </mergeCells>
  <conditionalFormatting sqref="H4 H6:H11 D18:D33">
    <cfRule type="cellIs" dxfId="2" priority="13" stopIfTrue="1" operator="lessThan">
      <formula>0</formula>
    </cfRule>
  </conditionalFormatting>
  <conditionalFormatting sqref="H13">
    <cfRule type="cellIs" dxfId="1" priority="12" stopIfTrue="1" operator="lessThan">
      <formula>0</formula>
    </cfRule>
  </conditionalFormatting>
  <pageMargins left="0.7" right="0.7" top="0.75" bottom="0.75" header="0.3" footer="0.3"/>
  <pageSetup paperSize="9" scale="96" orientation="portrait" r:id="rId1"/>
  <ignoredErrors>
    <ignoredError sqref="E13: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Nowe_Autobusy</vt:lpstr>
      <vt:lpstr>Nowe autobusy - segmenty</vt:lpstr>
      <vt:lpstr>Używane_Autobusy</vt:lpstr>
      <vt:lpstr>Używane autobusy - segmenty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Marek Wolfigiel</cp:lastModifiedBy>
  <cp:lastPrinted>2016-07-29T11:01:19Z</cp:lastPrinted>
  <dcterms:created xsi:type="dcterms:W3CDTF">2012-03-22T10:49:24Z</dcterms:created>
  <dcterms:modified xsi:type="dcterms:W3CDTF">2026-06-18T08:58:42Z</dcterms:modified>
</cp:coreProperties>
</file>