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BUS\ostateczne\"/>
    </mc:Choice>
  </mc:AlternateContent>
  <xr:revisionPtr revIDLastSave="0" documentId="13_ncr:1_{CCB32075-C4B7-4CB2-AF96-49AC539ABF25}" xr6:coauthVersionLast="47" xr6:coauthVersionMax="47" xr10:uidLastSave="{00000000-0000-0000-0000-000000000000}"/>
  <bookViews>
    <workbookView xWindow="-120" yWindow="-120" windowWidth="29040" windowHeight="15720" xr2:uid="{9AA0C207-4A6E-4375-993F-A2FF65C32953}"/>
  </bookViews>
  <sheets>
    <sheet name="Nowe_Autobusy" sheetId="1" r:id="rId1"/>
    <sheet name="Nowe autobusy - segmenty" sheetId="2" r:id="rId2"/>
    <sheet name="Używane_Autobusy" sheetId="4" r:id="rId3"/>
    <sheet name="Używane autobusy - segment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E5" i="1"/>
  <c r="G5" i="1"/>
  <c r="E6" i="1"/>
  <c r="G6" i="1"/>
  <c r="E7" i="1"/>
  <c r="G7" i="1"/>
  <c r="E8" i="1"/>
  <c r="E9" i="1"/>
  <c r="I10" i="1"/>
  <c r="I11" i="1"/>
  <c r="I12" i="1"/>
  <c r="D13" i="1"/>
  <c r="G5" i="4"/>
  <c r="F13" i="1"/>
  <c r="G13" i="1" s="1"/>
  <c r="H6" i="1"/>
  <c r="H5" i="1"/>
  <c r="H7" i="1"/>
  <c r="G8" i="1"/>
  <c r="H8" i="1"/>
  <c r="G9" i="1"/>
  <c r="H9" i="1"/>
  <c r="H10" i="1"/>
  <c r="H14" i="1"/>
  <c r="F11" i="4"/>
  <c r="D11" i="2"/>
  <c r="E9" i="2" s="1"/>
  <c r="E10" i="2"/>
  <c r="F11" i="2"/>
  <c r="G9" i="2" s="1"/>
  <c r="H7" i="2"/>
  <c r="H8" i="4"/>
  <c r="G8" i="4"/>
  <c r="E8" i="4"/>
  <c r="G10" i="4"/>
  <c r="H10" i="4"/>
  <c r="E10" i="4"/>
  <c r="E5" i="4"/>
  <c r="E6" i="4"/>
  <c r="E7" i="4"/>
  <c r="E9" i="4"/>
  <c r="H8" i="5"/>
  <c r="G12" i="1"/>
  <c r="E12" i="1"/>
  <c r="H12" i="4"/>
  <c r="H5" i="4"/>
  <c r="H6" i="4"/>
  <c r="H7" i="4"/>
  <c r="H9" i="4"/>
  <c r="G6" i="4"/>
  <c r="G7" i="4"/>
  <c r="G9" i="4"/>
  <c r="H12" i="1"/>
  <c r="H7" i="5"/>
  <c r="H9" i="5"/>
  <c r="H10" i="5"/>
  <c r="H8" i="2"/>
  <c r="H10" i="2"/>
  <c r="F11" i="5"/>
  <c r="G7" i="5" s="1"/>
  <c r="D11" i="4"/>
  <c r="E11" i="4" s="1"/>
  <c r="D11" i="5"/>
  <c r="E8" i="5" s="1"/>
  <c r="H6" i="5"/>
  <c r="H9" i="2"/>
  <c r="H6" i="2"/>
  <c r="G8" i="2" l="1"/>
  <c r="G8" i="5"/>
  <c r="G9" i="5"/>
  <c r="G6" i="5"/>
  <c r="G10" i="5"/>
  <c r="H4" i="5"/>
  <c r="H11" i="4"/>
  <c r="G7" i="2"/>
  <c r="J12" i="1"/>
  <c r="F13" i="5"/>
  <c r="E10" i="5"/>
  <c r="H11" i="5"/>
  <c r="D13" i="5"/>
  <c r="E12" i="5" s="1"/>
  <c r="E6" i="5"/>
  <c r="E9" i="5"/>
  <c r="E7" i="5"/>
  <c r="G11" i="4"/>
  <c r="G6" i="2"/>
  <c r="G10" i="2"/>
  <c r="E7" i="2"/>
  <c r="H11" i="2"/>
  <c r="D13" i="2"/>
  <c r="E12" i="2" s="1"/>
  <c r="E6" i="2"/>
  <c r="E8" i="2"/>
  <c r="F13" i="2"/>
  <c r="G12" i="2" s="1"/>
  <c r="H4" i="2"/>
  <c r="H13" i="1"/>
  <c r="E13" i="1"/>
  <c r="H13" i="5" l="1"/>
  <c r="G11" i="5"/>
  <c r="E5" i="2"/>
  <c r="G11" i="2"/>
  <c r="G5" i="5"/>
  <c r="G12" i="5"/>
  <c r="E11" i="5"/>
  <c r="E5" i="5"/>
  <c r="E13" i="5" s="1"/>
  <c r="C34" i="5"/>
  <c r="H13" i="2"/>
  <c r="G5" i="2"/>
  <c r="E11" i="2"/>
  <c r="G13" i="5" l="1"/>
  <c r="D23" i="5"/>
  <c r="D22" i="5"/>
  <c r="D32" i="5"/>
  <c r="D25" i="5"/>
  <c r="D24" i="5"/>
  <c r="D21" i="5"/>
  <c r="D27" i="5"/>
  <c r="D30" i="5"/>
  <c r="C33" i="5"/>
  <c r="D33" i="5" s="1"/>
  <c r="D28" i="5"/>
  <c r="D18" i="5"/>
  <c r="D29" i="5"/>
  <c r="D26" i="5"/>
  <c r="D19" i="5"/>
  <c r="D20" i="5"/>
  <c r="D31" i="5"/>
  <c r="D34" i="5" l="1"/>
</calcChain>
</file>

<file path=xl/sharedStrings.xml><?xml version="1.0" encoding="utf-8"?>
<sst xmlns="http://schemas.openxmlformats.org/spreadsheetml/2006/main" count="90" uniqueCount="44">
  <si>
    <t>MERCEDES-BENZ</t>
  </si>
  <si>
    <t>SETRA</t>
  </si>
  <si>
    <t>inni</t>
  </si>
  <si>
    <t>Pozycja</t>
  </si>
  <si>
    <t>Marka</t>
  </si>
  <si>
    <t>OGÓŁEM</t>
  </si>
  <si>
    <t>Udział %</t>
  </si>
  <si>
    <t>Ogółem</t>
  </si>
  <si>
    <t>Zmiana % r/r</t>
  </si>
  <si>
    <t>Segment</t>
  </si>
  <si>
    <t>DMC&lt;8T</t>
  </si>
  <si>
    <t>DMC&gt;=8T</t>
  </si>
  <si>
    <t>Nadwozie</t>
  </si>
  <si>
    <t>MINI</t>
  </si>
  <si>
    <t>MIEJSKI</t>
  </si>
  <si>
    <t>MIĘDZYMIASTOWY</t>
  </si>
  <si>
    <t>SZKOLNY</t>
  </si>
  <si>
    <t>TURYSTYCZNY</t>
  </si>
  <si>
    <t>INNY</t>
  </si>
  <si>
    <t>udział</t>
  </si>
  <si>
    <t>Rok produkcji</t>
  </si>
  <si>
    <t>liczba</t>
  </si>
  <si>
    <t>Razem</t>
  </si>
  <si>
    <t>SOLARIS</t>
  </si>
  <si>
    <t>*/zasadniczo nie uwzględnia pojazdów własnej marki zarejestrowanych przez jej producenta</t>
  </si>
  <si>
    <t>OGÓŁEM**</t>
  </si>
  <si>
    <t>MAN</t>
  </si>
  <si>
    <t>IVECO</t>
  </si>
  <si>
    <t>Źródło: PZPM i JMK - analizy na podstawie Centralnej Ewidencji Pojazdów</t>
  </si>
  <si>
    <t>Pozostałe</t>
  </si>
  <si>
    <t>ISUZU</t>
  </si>
  <si>
    <t>**/ zasadniczo nie uwzględnia pojazdów własnej marki zarejestrowanych przez jej producenta</t>
  </si>
  <si>
    <t>SOR</t>
  </si>
  <si>
    <t>*/ w tym zabudowane podwozia rejestrowane również pod inną marką</t>
  </si>
  <si>
    <t>FORD</t>
  </si>
  <si>
    <t>VDL BOVA</t>
  </si>
  <si>
    <t>Pierwsze rejestracje NOWYCH autobusów w Polsce
styczeń - maj 2025</t>
  </si>
  <si>
    <t>1-5.2025</t>
  </si>
  <si>
    <t>1-5.2024</t>
  </si>
  <si>
    <t>Pierwsze rejestracje UŻYWANYCH autobusów w Polsce według segmentów
styczeń - maj  2025</t>
  </si>
  <si>
    <t>Pierwsze rejestracje używanych autobusów, 
według roku produkcji; styczeń-maj 2025</t>
  </si>
  <si>
    <t>Pierwsze rejestracje NOWYCH autobusów w Polsce według segmentów
styczeń - maj 2025</t>
  </si>
  <si>
    <t>RAZEM*</t>
  </si>
  <si>
    <t>Pierwsze rejestracje UŻYWANYCH autobusów w Polsce
styczeń-maj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</si>
</sst>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ova"/>
      <family val="2"/>
    </font>
    <font>
      <sz val="10"/>
      <color theme="0"/>
      <name val="Arial Nova"/>
      <family val="2"/>
    </font>
    <font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9"/>
      <color theme="1"/>
      <name val="Arial Nova"/>
      <family val="2"/>
    </font>
    <font>
      <sz val="11"/>
      <color theme="1"/>
      <name val="Arial Nova"/>
      <family val="2"/>
    </font>
    <font>
      <sz val="8"/>
      <color theme="1"/>
      <name val="Arial Nova"/>
      <family val="2"/>
    </font>
    <font>
      <sz val="10"/>
      <color rgb="FF000000"/>
      <name val="Arial Nova"/>
      <family val="2"/>
    </font>
    <font>
      <b/>
      <sz val="10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8">
    <xf numFmtId="0" fontId="0" fillId="0" borderId="0" xfId="0"/>
    <xf numFmtId="164" fontId="5" fillId="0" borderId="0" xfId="5" applyNumberFormat="1" applyFon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0" fontId="8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164" fontId="10" fillId="0" borderId="15" xfId="6" applyNumberFormat="1" applyFont="1" applyFill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164" fontId="10" fillId="4" borderId="15" xfId="6" applyNumberFormat="1" applyFont="1" applyFill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3" fontId="9" fillId="0" borderId="14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4" fontId="10" fillId="0" borderId="14" xfId="6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64" fontId="10" fillId="0" borderId="13" xfId="6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10" fillId="2" borderId="13" xfId="6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horizontal="center" vertical="center" wrapText="1"/>
    </xf>
    <xf numFmtId="9" fontId="11" fillId="3" borderId="12" xfId="0" applyNumberFormat="1" applyFont="1" applyFill="1" applyBorder="1" applyAlignment="1">
      <alignment horizontal="center" vertical="center"/>
    </xf>
    <xf numFmtId="164" fontId="11" fillId="3" borderId="12" xfId="6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64" fontId="10" fillId="0" borderId="3" xfId="6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 wrapText="1"/>
    </xf>
    <xf numFmtId="164" fontId="10" fillId="5" borderId="3" xfId="6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 wrapText="1"/>
    </xf>
    <xf numFmtId="9" fontId="11" fillId="3" borderId="17" xfId="0" applyNumberFormat="1" applyFont="1" applyFill="1" applyBorder="1" applyAlignment="1">
      <alignment horizontal="center" vertical="center"/>
    </xf>
    <xf numFmtId="164" fontId="11" fillId="3" borderId="19" xfId="6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4" borderId="15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14" xfId="6" applyNumberFormat="1" applyFont="1" applyFill="1" applyBorder="1" applyAlignment="1">
      <alignment vertical="center"/>
    </xf>
    <xf numFmtId="10" fontId="13" fillId="0" borderId="0" xfId="0" applyNumberFormat="1" applyFont="1"/>
    <xf numFmtId="3" fontId="10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1" fillId="3" borderId="18" xfId="0" applyNumberFormat="1" applyFont="1" applyFill="1" applyBorder="1" applyAlignment="1">
      <alignment horizontal="center" vertical="center" wrapText="1"/>
    </xf>
    <xf numFmtId="9" fontId="11" fillId="3" borderId="20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 wrapText="1"/>
    </xf>
    <xf numFmtId="164" fontId="11" fillId="3" borderId="21" xfId="6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0" fillId="0" borderId="3" xfId="6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164" fontId="10" fillId="2" borderId="2" xfId="6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5" xfId="6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2" applyFont="1" applyFill="1" applyBorder="1" applyAlignment="1">
      <alignment horizontal="center" vertical="center" wrapText="1"/>
    </xf>
    <xf numFmtId="0" fontId="8" fillId="3" borderId="29" xfId="2" applyFont="1" applyFill="1" applyBorder="1" applyAlignment="1">
      <alignment horizontal="center" vertical="center" wrapText="1"/>
    </xf>
    <xf numFmtId="49" fontId="8" fillId="3" borderId="32" xfId="0" applyNumberFormat="1" applyFont="1" applyFill="1" applyBorder="1" applyAlignment="1">
      <alignment horizontal="center" vertical="center"/>
    </xf>
    <xf numFmtId="0" fontId="8" fillId="3" borderId="37" xfId="2" applyFont="1" applyFill="1" applyBorder="1" applyAlignment="1">
      <alignment horizontal="center" vertical="center" wrapText="1"/>
    </xf>
    <xf numFmtId="0" fontId="8" fillId="3" borderId="38" xfId="2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8">
    <cellStyle name="Hiperłącze 2" xfId="1" xr:uid="{03BD96CC-92CC-40A1-964B-0571463082F7}"/>
    <cellStyle name="Normalny" xfId="0" builtinId="0"/>
    <cellStyle name="Normalny 2" xfId="2" xr:uid="{D0EE82BE-3AC2-4ABE-A868-C23FDFD0F4E6}"/>
    <cellStyle name="Normalny 2 2" xfId="3" xr:uid="{950BC307-EC8A-4E57-9A68-C9448FDBD580}"/>
    <cellStyle name="Normalny 3" xfId="4" xr:uid="{57F585F3-8C90-485A-9D9F-5413933D965B}"/>
    <cellStyle name="Procentowy" xfId="5" builtinId="5"/>
    <cellStyle name="Procentowy 2" xfId="6" xr:uid="{8FB85962-1946-4400-BCBD-F7FFD4D4A5B8}"/>
    <cellStyle name="Procentowy 3" xfId="7" xr:uid="{11104921-7494-41B4-8830-8B36F714B77A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4859-CEA1-4A93-9D42-DF92C2D0D87A}">
  <sheetPr codeName="Arkusz1"/>
  <dimension ref="B1:K20"/>
  <sheetViews>
    <sheetView showGridLines="0" tabSelected="1" workbookViewId="0"/>
  </sheetViews>
  <sheetFormatPr defaultRowHeight="15" x14ac:dyDescent="0.25"/>
  <cols>
    <col min="1" max="1" width="1.140625" customWidth="1"/>
    <col min="3" max="3" width="18.5703125" customWidth="1"/>
    <col min="4" max="8" width="10.85546875" customWidth="1"/>
    <col min="9" max="9" width="10.140625" bestFit="1" customWidth="1"/>
  </cols>
  <sheetData>
    <row r="1" spans="2:11" ht="15" customHeight="1" x14ac:dyDescent="0.25">
      <c r="B1" s="94" t="s">
        <v>36</v>
      </c>
      <c r="C1" s="94"/>
      <c r="D1" s="94"/>
      <c r="E1" s="94"/>
      <c r="F1" s="94"/>
      <c r="G1" s="94"/>
      <c r="H1" s="94"/>
    </row>
    <row r="2" spans="2:11" x14ac:dyDescent="0.25">
      <c r="B2" s="94"/>
      <c r="C2" s="94"/>
      <c r="D2" s="94"/>
      <c r="E2" s="94"/>
      <c r="F2" s="94"/>
      <c r="G2" s="94"/>
      <c r="H2" s="94"/>
    </row>
    <row r="3" spans="2:11" ht="25.5" customHeight="1" x14ac:dyDescent="0.25">
      <c r="B3" s="96" t="s">
        <v>3</v>
      </c>
      <c r="C3" s="96" t="s">
        <v>4</v>
      </c>
      <c r="D3" s="97" t="s">
        <v>37</v>
      </c>
      <c r="E3" s="97"/>
      <c r="F3" s="97" t="s">
        <v>38</v>
      </c>
      <c r="G3" s="97"/>
      <c r="H3" s="95" t="s">
        <v>8</v>
      </c>
    </row>
    <row r="4" spans="2:11" ht="42.75" customHeight="1" x14ac:dyDescent="0.25">
      <c r="B4" s="96"/>
      <c r="C4" s="96"/>
      <c r="D4" s="5" t="s">
        <v>7</v>
      </c>
      <c r="E4" s="6" t="s">
        <v>6</v>
      </c>
      <c r="F4" s="5" t="s">
        <v>7</v>
      </c>
      <c r="G4" s="6" t="s">
        <v>6</v>
      </c>
      <c r="H4" s="95"/>
    </row>
    <row r="5" spans="2:11" x14ac:dyDescent="0.25">
      <c r="B5" s="7">
        <v>1</v>
      </c>
      <c r="C5" s="8" t="s">
        <v>0</v>
      </c>
      <c r="D5" s="9">
        <v>437</v>
      </c>
      <c r="E5" s="10">
        <f>D5/$D$14</f>
        <v>0.4387550200803213</v>
      </c>
      <c r="F5" s="11">
        <v>381</v>
      </c>
      <c r="G5" s="10">
        <f t="shared" ref="G5:G13" si="0">F5/$F$14</f>
        <v>0.43592677345537756</v>
      </c>
      <c r="H5" s="12">
        <f>D5/F5-1</f>
        <v>0.14698162729658804</v>
      </c>
      <c r="J5" s="2"/>
      <c r="K5" s="4"/>
    </row>
    <row r="6" spans="2:11" x14ac:dyDescent="0.25">
      <c r="B6" s="13">
        <v>2</v>
      </c>
      <c r="C6" s="14" t="s">
        <v>26</v>
      </c>
      <c r="D6" s="15">
        <v>114</v>
      </c>
      <c r="E6" s="16">
        <f t="shared" ref="E6:E13" si="1">D6/$D$14</f>
        <v>0.1144578313253012</v>
      </c>
      <c r="F6" s="17">
        <v>92</v>
      </c>
      <c r="G6" s="16">
        <f t="shared" si="0"/>
        <v>0.10526315789473684</v>
      </c>
      <c r="H6" s="18">
        <f t="shared" ref="H6:H12" si="2">IF(F6=0,"",D6/F6-1)</f>
        <v>0.23913043478260865</v>
      </c>
      <c r="J6" s="2"/>
      <c r="K6" s="4"/>
    </row>
    <row r="7" spans="2:11" x14ac:dyDescent="0.25">
      <c r="B7" s="7">
        <v>3</v>
      </c>
      <c r="C7" s="8" t="s">
        <v>23</v>
      </c>
      <c r="D7" s="19">
        <v>99</v>
      </c>
      <c r="E7" s="10">
        <f t="shared" si="1"/>
        <v>9.9397590361445784E-2</v>
      </c>
      <c r="F7" s="20">
        <v>75</v>
      </c>
      <c r="G7" s="10">
        <f t="shared" si="0"/>
        <v>8.5812356979405036E-2</v>
      </c>
      <c r="H7" s="12">
        <f t="shared" si="2"/>
        <v>0.32000000000000006</v>
      </c>
      <c r="J7" s="2"/>
    </row>
    <row r="8" spans="2:11" x14ac:dyDescent="0.25">
      <c r="B8" s="13">
        <v>4</v>
      </c>
      <c r="C8" s="14" t="s">
        <v>27</v>
      </c>
      <c r="D8" s="21">
        <v>91</v>
      </c>
      <c r="E8" s="16">
        <f t="shared" si="1"/>
        <v>9.1365461847389556E-2</v>
      </c>
      <c r="F8" s="17">
        <v>78</v>
      </c>
      <c r="G8" s="16">
        <f t="shared" si="0"/>
        <v>8.924485125858124E-2</v>
      </c>
      <c r="H8" s="18">
        <f t="shared" si="2"/>
        <v>0.16666666666666674</v>
      </c>
      <c r="J8" s="2"/>
    </row>
    <row r="9" spans="2:11" ht="14.45" customHeight="1" x14ac:dyDescent="0.25">
      <c r="B9" s="7">
        <v>5</v>
      </c>
      <c r="C9" s="8" t="s">
        <v>34</v>
      </c>
      <c r="D9" s="19">
        <v>54</v>
      </c>
      <c r="E9" s="10">
        <f t="shared" si="1"/>
        <v>5.4216867469879519E-2</v>
      </c>
      <c r="F9" s="11">
        <v>92</v>
      </c>
      <c r="G9" s="10">
        <f t="shared" si="0"/>
        <v>0.10526315789473684</v>
      </c>
      <c r="H9" s="12">
        <f t="shared" si="2"/>
        <v>-0.41304347826086951</v>
      </c>
      <c r="J9" s="2"/>
    </row>
    <row r="10" spans="2:11" ht="14.45" hidden="1" customHeight="1" thickBot="1" x14ac:dyDescent="0.3">
      <c r="B10" s="22"/>
      <c r="C10" s="23" t="s">
        <v>30</v>
      </c>
      <c r="D10" s="24">
        <v>33</v>
      </c>
      <c r="E10" s="25"/>
      <c r="F10" s="26"/>
      <c r="G10" s="25"/>
      <c r="H10" s="27" t="str">
        <f t="shared" si="2"/>
        <v/>
      </c>
      <c r="I10">
        <f t="shared" ref="I10:J12" si="3">D10-F10</f>
        <v>33</v>
      </c>
      <c r="J10" s="2">
        <f t="shared" si="3"/>
        <v>0</v>
      </c>
    </row>
    <row r="11" spans="2:11" ht="14.45" hidden="1" customHeight="1" x14ac:dyDescent="0.25">
      <c r="B11" s="28"/>
      <c r="C11" s="29"/>
      <c r="D11" s="30"/>
      <c r="E11" s="31"/>
      <c r="F11" s="32"/>
      <c r="G11" s="31"/>
      <c r="H11" s="33"/>
      <c r="I11">
        <f t="shared" si="3"/>
        <v>0</v>
      </c>
      <c r="J11" s="2">
        <f t="shared" si="3"/>
        <v>0</v>
      </c>
    </row>
    <row r="12" spans="2:11" ht="14.45" hidden="1" customHeight="1" x14ac:dyDescent="0.25">
      <c r="B12" s="28"/>
      <c r="C12" s="29"/>
      <c r="D12" s="30"/>
      <c r="E12" s="31">
        <f t="shared" si="1"/>
        <v>0</v>
      </c>
      <c r="F12" s="32"/>
      <c r="G12" s="31">
        <f t="shared" si="0"/>
        <v>0</v>
      </c>
      <c r="H12" s="33" t="str">
        <f t="shared" si="2"/>
        <v/>
      </c>
      <c r="I12">
        <f t="shared" si="3"/>
        <v>0</v>
      </c>
      <c r="J12" s="2">
        <f t="shared" si="3"/>
        <v>0</v>
      </c>
    </row>
    <row r="13" spans="2:11" ht="14.45" customHeight="1" x14ac:dyDescent="0.25">
      <c r="B13" s="34"/>
      <c r="C13" s="35" t="s">
        <v>2</v>
      </c>
      <c r="D13" s="36">
        <f>D14-SUM(D5:D9)</f>
        <v>201</v>
      </c>
      <c r="E13" s="37">
        <f t="shared" si="1"/>
        <v>0.20180722891566266</v>
      </c>
      <c r="F13" s="36">
        <f>F14-SUM(F5:F12)</f>
        <v>156</v>
      </c>
      <c r="G13" s="37">
        <f t="shared" si="0"/>
        <v>0.17848970251716248</v>
      </c>
      <c r="H13" s="38">
        <f>D13/F13-1</f>
        <v>0.28846153846153855</v>
      </c>
      <c r="J13" s="2"/>
    </row>
    <row r="14" spans="2:11" x14ac:dyDescent="0.25">
      <c r="B14" s="39"/>
      <c r="C14" s="40" t="s">
        <v>25</v>
      </c>
      <c r="D14" s="41">
        <v>996</v>
      </c>
      <c r="E14" s="42">
        <v>1</v>
      </c>
      <c r="F14" s="41">
        <v>874</v>
      </c>
      <c r="G14" s="42">
        <v>1</v>
      </c>
      <c r="H14" s="43">
        <f>D14/F14-1</f>
        <v>0.13958810068649896</v>
      </c>
      <c r="J14" s="2"/>
    </row>
    <row r="15" spans="2:11" x14ac:dyDescent="0.25">
      <c r="B15" s="44" t="s">
        <v>33</v>
      </c>
      <c r="C15" s="45"/>
      <c r="D15" s="45"/>
      <c r="E15" s="45"/>
      <c r="F15" s="45"/>
      <c r="G15" s="45"/>
      <c r="H15" s="45"/>
    </row>
    <row r="16" spans="2:11" x14ac:dyDescent="0.25">
      <c r="B16" s="44" t="s">
        <v>31</v>
      </c>
      <c r="C16" s="45"/>
      <c r="D16" s="45"/>
      <c r="E16" s="45"/>
      <c r="F16" s="45"/>
      <c r="G16" s="45"/>
      <c r="H16" s="45"/>
    </row>
    <row r="17" spans="2:8" x14ac:dyDescent="0.25">
      <c r="B17" s="46" t="s">
        <v>28</v>
      </c>
      <c r="C17" s="45"/>
      <c r="D17" s="45"/>
      <c r="E17" s="45"/>
      <c r="F17" s="45"/>
      <c r="G17" s="45"/>
      <c r="H17" s="45"/>
    </row>
    <row r="18" spans="2:8" x14ac:dyDescent="0.25">
      <c r="B18" s="45"/>
      <c r="C18" s="45"/>
      <c r="D18" s="45"/>
      <c r="E18" s="45"/>
      <c r="F18" s="45"/>
      <c r="G18" s="45"/>
      <c r="H18" s="45"/>
    </row>
    <row r="20" spans="2:8" x14ac:dyDescent="0.25">
      <c r="D20" s="3"/>
    </row>
  </sheetData>
  <mergeCells count="6">
    <mergeCell ref="B1:H2"/>
    <mergeCell ref="H3:H4"/>
    <mergeCell ref="B3:B4"/>
    <mergeCell ref="C3:C4"/>
    <mergeCell ref="D3:E3"/>
    <mergeCell ref="F3:G3"/>
  </mergeCells>
  <conditionalFormatting sqref="H5:H14">
    <cfRule type="cellIs" dxfId="6" priority="6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137A-1030-4881-B863-E643DB26F568}">
  <sheetPr codeName="Arkusz2"/>
  <dimension ref="B1:I16"/>
  <sheetViews>
    <sheetView showGridLines="0" zoomScaleNormal="100" workbookViewId="0"/>
  </sheetViews>
  <sheetFormatPr defaultRowHeight="15" x14ac:dyDescent="0.25"/>
  <cols>
    <col min="1" max="1" width="1" customWidth="1"/>
    <col min="2" max="2" width="18.5703125" customWidth="1"/>
    <col min="3" max="3" width="21.42578125" customWidth="1"/>
    <col min="9" max="9" width="9.5703125" bestFit="1" customWidth="1"/>
  </cols>
  <sheetData>
    <row r="1" spans="2:9" ht="28.5" customHeight="1" x14ac:dyDescent="0.25">
      <c r="B1" s="94" t="s">
        <v>41</v>
      </c>
      <c r="C1" s="94"/>
      <c r="D1" s="94"/>
      <c r="E1" s="94"/>
      <c r="F1" s="94"/>
      <c r="G1" s="94"/>
      <c r="H1" s="94"/>
    </row>
    <row r="2" spans="2:9" ht="37.5" customHeight="1" x14ac:dyDescent="0.25">
      <c r="B2" s="119" t="s">
        <v>9</v>
      </c>
      <c r="C2" s="121" t="s">
        <v>12</v>
      </c>
      <c r="D2" s="116" t="s">
        <v>37</v>
      </c>
      <c r="E2" s="116"/>
      <c r="F2" s="116" t="s">
        <v>38</v>
      </c>
      <c r="G2" s="116"/>
      <c r="H2" s="117" t="s">
        <v>8</v>
      </c>
    </row>
    <row r="3" spans="2:9" ht="33" customHeight="1" x14ac:dyDescent="0.25">
      <c r="B3" s="120"/>
      <c r="C3" s="122"/>
      <c r="D3" s="47" t="s">
        <v>7</v>
      </c>
      <c r="E3" s="48" t="s">
        <v>6</v>
      </c>
      <c r="F3" s="47" t="s">
        <v>7</v>
      </c>
      <c r="G3" s="48" t="s">
        <v>6</v>
      </c>
      <c r="H3" s="118"/>
    </row>
    <row r="4" spans="2:9" x14ac:dyDescent="0.25">
      <c r="B4" s="98" t="s">
        <v>10</v>
      </c>
      <c r="C4" s="110" t="s">
        <v>13</v>
      </c>
      <c r="D4" s="106">
        <v>505</v>
      </c>
      <c r="E4" s="49">
        <v>1</v>
      </c>
      <c r="F4" s="113">
        <v>488</v>
      </c>
      <c r="G4" s="49">
        <v>1</v>
      </c>
      <c r="H4" s="108">
        <f>D4/F4-1</f>
        <v>3.4836065573770503E-2</v>
      </c>
      <c r="I4" s="3"/>
    </row>
    <row r="5" spans="2:9" x14ac:dyDescent="0.25">
      <c r="B5" s="99"/>
      <c r="C5" s="111"/>
      <c r="D5" s="112"/>
      <c r="E5" s="50">
        <f>+D4/D13</f>
        <v>0.50702811244979917</v>
      </c>
      <c r="F5" s="114"/>
      <c r="G5" s="50">
        <f>+F4/F13</f>
        <v>0.5583524027459954</v>
      </c>
      <c r="H5" s="115"/>
      <c r="I5" s="3"/>
    </row>
    <row r="6" spans="2:9" x14ac:dyDescent="0.25">
      <c r="B6" s="100" t="s">
        <v>11</v>
      </c>
      <c r="C6" s="51" t="s">
        <v>14</v>
      </c>
      <c r="D6" s="52">
        <v>203</v>
      </c>
      <c r="E6" s="53">
        <f>D6/$D$11</f>
        <v>0.4134419551934827</v>
      </c>
      <c r="F6" s="54">
        <v>162</v>
      </c>
      <c r="G6" s="53">
        <f>F6/$F$11</f>
        <v>0.41968911917098445</v>
      </c>
      <c r="H6" s="55">
        <f>D6/F6-1</f>
        <v>0.25308641975308643</v>
      </c>
      <c r="I6" s="3"/>
    </row>
    <row r="7" spans="2:9" x14ac:dyDescent="0.25">
      <c r="B7" s="98"/>
      <c r="C7" s="56" t="s">
        <v>15</v>
      </c>
      <c r="D7" s="57">
        <v>57</v>
      </c>
      <c r="E7" s="58">
        <f>D7/$D$11</f>
        <v>0.11608961303462322</v>
      </c>
      <c r="F7" s="59">
        <v>51</v>
      </c>
      <c r="G7" s="58">
        <f>F7/$F$11</f>
        <v>0.13212435233160622</v>
      </c>
      <c r="H7" s="60">
        <f>IF(F7=0,"",D7/F7-1)</f>
        <v>0.11764705882352944</v>
      </c>
      <c r="I7" s="3"/>
    </row>
    <row r="8" spans="2:9" x14ac:dyDescent="0.25">
      <c r="B8" s="98"/>
      <c r="C8" s="51" t="s">
        <v>16</v>
      </c>
      <c r="D8" s="52">
        <v>1</v>
      </c>
      <c r="E8" s="53">
        <f>IF(D8=0,"",D8/$D$11)</f>
        <v>2.0366598778004071E-3</v>
      </c>
      <c r="F8" s="54">
        <v>6</v>
      </c>
      <c r="G8" s="53">
        <f>IF(F8=0,"",F8/$F$11)</f>
        <v>1.5544041450777202E-2</v>
      </c>
      <c r="H8" s="55">
        <f>IF(F8=0,"",D8/F8-1)</f>
        <v>-0.83333333333333337</v>
      </c>
      <c r="I8" s="3"/>
    </row>
    <row r="9" spans="2:9" x14ac:dyDescent="0.25">
      <c r="B9" s="98"/>
      <c r="C9" s="56" t="s">
        <v>17</v>
      </c>
      <c r="D9" s="57">
        <v>230</v>
      </c>
      <c r="E9" s="58">
        <f>D9/$D$11</f>
        <v>0.46843177189409368</v>
      </c>
      <c r="F9" s="61">
        <v>166</v>
      </c>
      <c r="G9" s="58">
        <f>F9/$F$11</f>
        <v>0.43005181347150256</v>
      </c>
      <c r="H9" s="60">
        <f>D9/F9-1</f>
        <v>0.3855421686746987</v>
      </c>
      <c r="I9" s="3"/>
    </row>
    <row r="10" spans="2:9" x14ac:dyDescent="0.25">
      <c r="B10" s="98"/>
      <c r="C10" s="51" t="s">
        <v>18</v>
      </c>
      <c r="D10" s="52"/>
      <c r="E10" s="53" t="str">
        <f>IF(D10=0,"",D10/$D$11)</f>
        <v/>
      </c>
      <c r="F10" s="54">
        <v>1</v>
      </c>
      <c r="G10" s="53">
        <f>IF(F10=0,"",F10/$F$11)</f>
        <v>2.5906735751295338E-3</v>
      </c>
      <c r="H10" s="55">
        <f>IF(F10=0,"",D10/F10-1)</f>
        <v>-1</v>
      </c>
      <c r="I10" s="3"/>
    </row>
    <row r="11" spans="2:9" x14ac:dyDescent="0.25">
      <c r="B11" s="98"/>
      <c r="C11" s="102" t="s">
        <v>5</v>
      </c>
      <c r="D11" s="106">
        <f>SUM(D6:D10)</f>
        <v>491</v>
      </c>
      <c r="E11" s="49">
        <f>SUM(E6:E10)</f>
        <v>1</v>
      </c>
      <c r="F11" s="106">
        <f>SUM(F6:F10)</f>
        <v>386</v>
      </c>
      <c r="G11" s="49">
        <f>SUM(G6:G10)</f>
        <v>1</v>
      </c>
      <c r="H11" s="108">
        <f>D11/F11-1</f>
        <v>0.27202072538860111</v>
      </c>
      <c r="I11" s="3"/>
    </row>
    <row r="12" spans="2:9" x14ac:dyDescent="0.25">
      <c r="B12" s="101"/>
      <c r="C12" s="103"/>
      <c r="D12" s="107"/>
      <c r="E12" s="62">
        <f>+D11/D13</f>
        <v>0.49297188755020083</v>
      </c>
      <c r="F12" s="107"/>
      <c r="G12" s="62">
        <f>F11/F13</f>
        <v>0.4416475972540046</v>
      </c>
      <c r="H12" s="109"/>
      <c r="I12" s="3"/>
    </row>
    <row r="13" spans="2:9" x14ac:dyDescent="0.25">
      <c r="B13" s="104" t="s">
        <v>42</v>
      </c>
      <c r="C13" s="105"/>
      <c r="D13" s="64">
        <f>D4+D11</f>
        <v>996</v>
      </c>
      <c r="E13" s="65">
        <v>1</v>
      </c>
      <c r="F13" s="64">
        <f>F4+F11</f>
        <v>874</v>
      </c>
      <c r="G13" s="65">
        <v>1</v>
      </c>
      <c r="H13" s="66">
        <f>D13/F13-1</f>
        <v>0.13958810068649896</v>
      </c>
      <c r="I13" s="3"/>
    </row>
    <row r="14" spans="2:9" x14ac:dyDescent="0.25">
      <c r="B14" s="46" t="s">
        <v>28</v>
      </c>
      <c r="C14" s="45"/>
      <c r="D14" s="45"/>
      <c r="E14" s="45"/>
      <c r="F14" s="45"/>
      <c r="G14" s="45"/>
      <c r="H14" s="45"/>
    </row>
    <row r="15" spans="2:9" x14ac:dyDescent="0.25">
      <c r="B15" s="46" t="s">
        <v>24</v>
      </c>
      <c r="C15" s="45"/>
      <c r="D15" s="45"/>
      <c r="E15" s="45"/>
      <c r="F15" s="45"/>
      <c r="G15" s="45"/>
      <c r="H15" s="45"/>
    </row>
    <row r="16" spans="2:9" x14ac:dyDescent="0.25">
      <c r="H16" s="1"/>
    </row>
  </sheetData>
  <mergeCells count="17">
    <mergeCell ref="F11:F12"/>
    <mergeCell ref="H11:H12"/>
    <mergeCell ref="C4:C5"/>
    <mergeCell ref="B1:H1"/>
    <mergeCell ref="D4:D5"/>
    <mergeCell ref="F4:F5"/>
    <mergeCell ref="H4:H5"/>
    <mergeCell ref="D2:E2"/>
    <mergeCell ref="F2:G2"/>
    <mergeCell ref="H2:H3"/>
    <mergeCell ref="B2:B3"/>
    <mergeCell ref="C2:C3"/>
    <mergeCell ref="B4:B5"/>
    <mergeCell ref="B6:B12"/>
    <mergeCell ref="C11:C12"/>
    <mergeCell ref="B13:C13"/>
    <mergeCell ref="D11:D12"/>
  </mergeCells>
  <phoneticPr fontId="4" type="noConversion"/>
  <conditionalFormatting sqref="H4">
    <cfRule type="cellIs" dxfId="5" priority="5" stopIfTrue="1" operator="lessThan">
      <formula>0</formula>
    </cfRule>
  </conditionalFormatting>
  <conditionalFormatting sqref="H6:H11">
    <cfRule type="cellIs" dxfId="4" priority="1" stopIfTrue="1" operator="lessThan">
      <formula>0</formula>
    </cfRule>
  </conditionalFormatting>
  <conditionalFormatting sqref="H13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8:E9 H10 G8:H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0DA5-8F50-4E5F-AAFB-01842389F0D3}">
  <sheetPr codeName="Arkusz3"/>
  <dimension ref="B1:L14"/>
  <sheetViews>
    <sheetView showGridLines="0" zoomScaleNormal="100" workbookViewId="0"/>
  </sheetViews>
  <sheetFormatPr defaultRowHeight="14.25" x14ac:dyDescent="0.2"/>
  <cols>
    <col min="1" max="1" width="1.140625" style="45" customWidth="1"/>
    <col min="2" max="2" width="9.140625" style="45"/>
    <col min="3" max="3" width="16.5703125" style="45" bestFit="1" customWidth="1"/>
    <col min="4" max="7" width="9.140625" style="45"/>
    <col min="8" max="8" width="11.5703125" style="45" customWidth="1"/>
    <col min="9" max="9" width="9.140625" style="45"/>
    <col min="10" max="10" width="10.85546875" style="45" bestFit="1" customWidth="1"/>
    <col min="11" max="16384" width="9.140625" style="45"/>
  </cols>
  <sheetData>
    <row r="1" spans="2:12" x14ac:dyDescent="0.2">
      <c r="B1" s="94" t="s">
        <v>43</v>
      </c>
      <c r="C1" s="94"/>
      <c r="D1" s="94"/>
      <c r="E1" s="94"/>
      <c r="F1" s="94"/>
      <c r="G1" s="94"/>
      <c r="H1" s="94"/>
    </row>
    <row r="2" spans="2:12" x14ac:dyDescent="0.2">
      <c r="B2" s="94"/>
      <c r="C2" s="94"/>
      <c r="D2" s="94"/>
      <c r="E2" s="94"/>
      <c r="F2" s="94"/>
      <c r="G2" s="94"/>
      <c r="H2" s="94"/>
    </row>
    <row r="3" spans="2:12" ht="25.5" customHeight="1" x14ac:dyDescent="0.2">
      <c r="B3" s="123" t="s">
        <v>3</v>
      </c>
      <c r="C3" s="123" t="s">
        <v>4</v>
      </c>
      <c r="D3" s="97" t="s">
        <v>37</v>
      </c>
      <c r="E3" s="97"/>
      <c r="F3" s="97" t="s">
        <v>38</v>
      </c>
      <c r="G3" s="97"/>
      <c r="H3" s="125" t="s">
        <v>8</v>
      </c>
    </row>
    <row r="4" spans="2:12" ht="42.75" customHeight="1" x14ac:dyDescent="0.2">
      <c r="B4" s="124"/>
      <c r="C4" s="124"/>
      <c r="D4" s="5" t="s">
        <v>7</v>
      </c>
      <c r="E4" s="6" t="s">
        <v>6</v>
      </c>
      <c r="F4" s="5" t="s">
        <v>7</v>
      </c>
      <c r="G4" s="6" t="s">
        <v>6</v>
      </c>
      <c r="H4" s="126"/>
    </row>
    <row r="5" spans="2:12" x14ac:dyDescent="0.2">
      <c r="B5" s="7">
        <v>1</v>
      </c>
      <c r="C5" s="8" t="s">
        <v>0</v>
      </c>
      <c r="D5" s="9">
        <v>442</v>
      </c>
      <c r="E5" s="10">
        <f t="shared" ref="E5:E11" si="0">D5/$D$12</f>
        <v>0.29624664879356566</v>
      </c>
      <c r="F5" s="11">
        <v>447</v>
      </c>
      <c r="G5" s="10">
        <f>F5/$F$12</f>
        <v>0.24227642276422764</v>
      </c>
      <c r="H5" s="12">
        <f t="shared" ref="H5:H10" si="1">D5/F5-1</f>
        <v>-1.1185682326621871E-2</v>
      </c>
      <c r="K5" s="67"/>
      <c r="L5" s="67"/>
    </row>
    <row r="6" spans="2:12" x14ac:dyDescent="0.2">
      <c r="B6" s="13">
        <v>2</v>
      </c>
      <c r="C6" s="14" t="s">
        <v>27</v>
      </c>
      <c r="D6" s="15">
        <v>390</v>
      </c>
      <c r="E6" s="16">
        <f t="shared" si="0"/>
        <v>0.26139410187667561</v>
      </c>
      <c r="F6" s="17">
        <v>581</v>
      </c>
      <c r="G6" s="68">
        <f t="shared" ref="G6:G11" si="2">F6/$F$12</f>
        <v>0.31490514905149053</v>
      </c>
      <c r="H6" s="18">
        <f t="shared" si="1"/>
        <v>-0.32874354561101549</v>
      </c>
      <c r="K6" s="67"/>
    </row>
    <row r="7" spans="2:12" x14ac:dyDescent="0.2">
      <c r="B7" s="7">
        <v>3</v>
      </c>
      <c r="C7" s="8" t="s">
        <v>1</v>
      </c>
      <c r="D7" s="19">
        <v>157</v>
      </c>
      <c r="E7" s="10">
        <f t="shared" si="0"/>
        <v>0.10522788203753351</v>
      </c>
      <c r="F7" s="20">
        <v>171</v>
      </c>
      <c r="G7" s="69">
        <f t="shared" si="2"/>
        <v>9.2682926829268292E-2</v>
      </c>
      <c r="H7" s="12">
        <f t="shared" si="1"/>
        <v>-8.1871345029239762E-2</v>
      </c>
      <c r="K7" s="67"/>
    </row>
    <row r="8" spans="2:12" x14ac:dyDescent="0.2">
      <c r="B8" s="13">
        <v>4</v>
      </c>
      <c r="C8" s="14" t="s">
        <v>26</v>
      </c>
      <c r="D8" s="21">
        <v>91</v>
      </c>
      <c r="E8" s="16">
        <f t="shared" si="0"/>
        <v>6.099195710455764E-2</v>
      </c>
      <c r="F8" s="17">
        <v>122</v>
      </c>
      <c r="G8" s="68">
        <f t="shared" si="2"/>
        <v>6.6124661246612468E-2</v>
      </c>
      <c r="H8" s="18">
        <f>D8/F8-1</f>
        <v>-0.25409836065573765</v>
      </c>
      <c r="K8" s="67"/>
    </row>
    <row r="9" spans="2:12" x14ac:dyDescent="0.2">
      <c r="B9" s="7">
        <v>5</v>
      </c>
      <c r="C9" s="8" t="s">
        <v>32</v>
      </c>
      <c r="D9" s="19">
        <v>80</v>
      </c>
      <c r="E9" s="10">
        <f t="shared" si="0"/>
        <v>5.3619302949061663E-2</v>
      </c>
      <c r="F9" s="11">
        <v>59</v>
      </c>
      <c r="G9" s="69">
        <f t="shared" si="2"/>
        <v>3.1978319783197831E-2</v>
      </c>
      <c r="H9" s="12">
        <f t="shared" si="1"/>
        <v>0.35593220338983045</v>
      </c>
      <c r="K9" s="67"/>
    </row>
    <row r="10" spans="2:12" x14ac:dyDescent="0.2">
      <c r="B10" s="13">
        <v>6</v>
      </c>
      <c r="C10" s="14" t="s">
        <v>35</v>
      </c>
      <c r="D10" s="21">
        <v>44</v>
      </c>
      <c r="E10" s="16">
        <f t="shared" si="0"/>
        <v>2.9490616621983913E-2</v>
      </c>
      <c r="F10" s="17">
        <v>79</v>
      </c>
      <c r="G10" s="68">
        <f t="shared" si="2"/>
        <v>4.2818428184281845E-2</v>
      </c>
      <c r="H10" s="18">
        <f t="shared" si="1"/>
        <v>-0.44303797468354433</v>
      </c>
      <c r="K10" s="67"/>
      <c r="L10" s="67"/>
    </row>
    <row r="11" spans="2:12" x14ac:dyDescent="0.2">
      <c r="B11" s="70"/>
      <c r="C11" s="71" t="s">
        <v>2</v>
      </c>
      <c r="D11" s="72">
        <f>D12-SUM(D5:D10)</f>
        <v>288</v>
      </c>
      <c r="E11" s="73">
        <f t="shared" si="0"/>
        <v>0.19302949061662197</v>
      </c>
      <c r="F11" s="72">
        <f>F12-SUM(F5:F10)</f>
        <v>386</v>
      </c>
      <c r="G11" s="74">
        <f t="shared" si="2"/>
        <v>0.2092140921409214</v>
      </c>
      <c r="H11" s="75">
        <f>D11/F11-1</f>
        <v>-0.25388601036269431</v>
      </c>
      <c r="L11" s="67"/>
    </row>
    <row r="12" spans="2:12" x14ac:dyDescent="0.2">
      <c r="B12" s="39"/>
      <c r="C12" s="40" t="s">
        <v>5</v>
      </c>
      <c r="D12" s="41">
        <v>1492</v>
      </c>
      <c r="E12" s="42">
        <v>1</v>
      </c>
      <c r="F12" s="41">
        <v>1845</v>
      </c>
      <c r="G12" s="42">
        <v>1</v>
      </c>
      <c r="H12" s="43">
        <f>D12/F12-1</f>
        <v>-0.19132791327913279</v>
      </c>
      <c r="L12" s="67"/>
    </row>
    <row r="13" spans="2:12" x14ac:dyDescent="0.2">
      <c r="B13" s="46" t="s">
        <v>28</v>
      </c>
      <c r="J13" s="76"/>
    </row>
    <row r="14" spans="2:12" x14ac:dyDescent="0.2">
      <c r="J14" s="76"/>
    </row>
  </sheetData>
  <mergeCells count="6">
    <mergeCell ref="B1:H2"/>
    <mergeCell ref="B3:B4"/>
    <mergeCell ref="C3:C4"/>
    <mergeCell ref="D3:E3"/>
    <mergeCell ref="F3:G3"/>
    <mergeCell ref="H3:H4"/>
  </mergeCells>
  <conditionalFormatting sqref="H5:H1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2" r:id="rId1"/>
  <ignoredErrors>
    <ignoredError sqref="E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2C55-DDF2-4D9A-AFBB-D8D27A6E3746}">
  <sheetPr codeName="Arkusz4"/>
  <dimension ref="B1:I36"/>
  <sheetViews>
    <sheetView showGridLines="0" topLeftCell="A17" zoomScaleNormal="100" workbookViewId="0">
      <selection activeCell="B16" sqref="B16:D36"/>
    </sheetView>
  </sheetViews>
  <sheetFormatPr defaultRowHeight="14.25" x14ac:dyDescent="0.2"/>
  <cols>
    <col min="1" max="1" width="1.28515625" style="45" customWidth="1"/>
    <col min="2" max="2" width="12.85546875" style="45" customWidth="1"/>
    <col min="3" max="3" width="21" style="45" customWidth="1"/>
    <col min="4" max="4" width="16.7109375" style="45" bestFit="1" customWidth="1"/>
    <col min="5" max="5" width="9.42578125" style="45" bestFit="1" customWidth="1"/>
    <col min="6" max="16384" width="9.140625" style="45"/>
  </cols>
  <sheetData>
    <row r="1" spans="2:9" ht="30" customHeight="1" x14ac:dyDescent="0.2">
      <c r="B1" s="134" t="s">
        <v>39</v>
      </c>
      <c r="C1" s="134"/>
      <c r="D1" s="134"/>
      <c r="E1" s="134"/>
      <c r="F1" s="134"/>
      <c r="G1" s="134"/>
      <c r="H1" s="134"/>
      <c r="I1" s="93"/>
    </row>
    <row r="2" spans="2:9" ht="37.5" customHeight="1" x14ac:dyDescent="0.2">
      <c r="B2" s="130" t="s">
        <v>9</v>
      </c>
      <c r="C2" s="132" t="s">
        <v>12</v>
      </c>
      <c r="D2" s="127" t="s">
        <v>37</v>
      </c>
      <c r="E2" s="127"/>
      <c r="F2" s="127" t="s">
        <v>38</v>
      </c>
      <c r="G2" s="127"/>
      <c r="H2" s="128" t="s">
        <v>8</v>
      </c>
    </row>
    <row r="3" spans="2:9" ht="33" customHeight="1" x14ac:dyDescent="0.2">
      <c r="B3" s="131"/>
      <c r="C3" s="133"/>
      <c r="D3" s="47" t="s">
        <v>7</v>
      </c>
      <c r="E3" s="48" t="s">
        <v>6</v>
      </c>
      <c r="F3" s="47" t="s">
        <v>7</v>
      </c>
      <c r="G3" s="48" t="s">
        <v>6</v>
      </c>
      <c r="H3" s="129"/>
    </row>
    <row r="4" spans="2:9" x14ac:dyDescent="0.2">
      <c r="B4" s="98" t="s">
        <v>10</v>
      </c>
      <c r="C4" s="110" t="s">
        <v>13</v>
      </c>
      <c r="D4" s="106">
        <v>380</v>
      </c>
      <c r="E4" s="49">
        <v>1</v>
      </c>
      <c r="F4" s="113">
        <v>443</v>
      </c>
      <c r="G4" s="49">
        <v>1</v>
      </c>
      <c r="H4" s="108">
        <f>D4/F4-1</f>
        <v>-0.14221218961625282</v>
      </c>
    </row>
    <row r="5" spans="2:9" x14ac:dyDescent="0.2">
      <c r="B5" s="99"/>
      <c r="C5" s="111"/>
      <c r="D5" s="112"/>
      <c r="E5" s="50">
        <f>+D4/D13</f>
        <v>0.2546916890080429</v>
      </c>
      <c r="F5" s="114"/>
      <c r="G5" s="50">
        <f>+F4/F13</f>
        <v>0.24010840108401085</v>
      </c>
      <c r="H5" s="115"/>
    </row>
    <row r="6" spans="2:9" x14ac:dyDescent="0.2">
      <c r="B6" s="100" t="s">
        <v>11</v>
      </c>
      <c r="C6" s="51" t="s">
        <v>14</v>
      </c>
      <c r="D6" s="52">
        <v>126</v>
      </c>
      <c r="E6" s="53">
        <f>D6/$D$11</f>
        <v>0.11330935251798561</v>
      </c>
      <c r="F6" s="54">
        <v>160</v>
      </c>
      <c r="G6" s="53">
        <f>F6/$F$11</f>
        <v>0.11412268188302425</v>
      </c>
      <c r="H6" s="55">
        <f>D6/F6-1</f>
        <v>-0.21250000000000002</v>
      </c>
    </row>
    <row r="7" spans="2:9" x14ac:dyDescent="0.2">
      <c r="B7" s="98"/>
      <c r="C7" s="56" t="s">
        <v>15</v>
      </c>
      <c r="D7" s="52">
        <v>472</v>
      </c>
      <c r="E7" s="53">
        <f>D7/$D$11</f>
        <v>0.42446043165467628</v>
      </c>
      <c r="F7" s="77">
        <v>653</v>
      </c>
      <c r="G7" s="53">
        <f>F7/$F$11</f>
        <v>0.4657631954350927</v>
      </c>
      <c r="H7" s="55">
        <f>D7/F7-1</f>
        <v>-0.27718223583460955</v>
      </c>
    </row>
    <row r="8" spans="2:9" x14ac:dyDescent="0.2">
      <c r="B8" s="98"/>
      <c r="C8" s="51" t="s">
        <v>16</v>
      </c>
      <c r="D8" s="52">
        <v>1</v>
      </c>
      <c r="E8" s="53">
        <f>D8/$D$11</f>
        <v>8.9928057553956839E-4</v>
      </c>
      <c r="F8" s="78"/>
      <c r="G8" s="53">
        <f>F8/$F$11</f>
        <v>0</v>
      </c>
      <c r="H8" s="55" t="str">
        <f>IF(F8=0," ",D8/F8-1)</f>
        <v xml:space="preserve"> </v>
      </c>
    </row>
    <row r="9" spans="2:9" x14ac:dyDescent="0.2">
      <c r="B9" s="98"/>
      <c r="C9" s="56" t="s">
        <v>17</v>
      </c>
      <c r="D9" s="52">
        <v>456</v>
      </c>
      <c r="E9" s="53">
        <f>D9/$D$11</f>
        <v>0.41007194244604317</v>
      </c>
      <c r="F9" s="78">
        <v>518</v>
      </c>
      <c r="G9" s="53">
        <f>F9/$F$11</f>
        <v>0.369472182596291</v>
      </c>
      <c r="H9" s="55">
        <f>D9/F9-1</f>
        <v>-0.11969111969111967</v>
      </c>
    </row>
    <row r="10" spans="2:9" x14ac:dyDescent="0.2">
      <c r="B10" s="98"/>
      <c r="C10" s="51" t="s">
        <v>18</v>
      </c>
      <c r="D10" s="52">
        <v>57</v>
      </c>
      <c r="E10" s="53">
        <f>D10/$D$11</f>
        <v>5.1258992805755396E-2</v>
      </c>
      <c r="F10" s="78">
        <v>71</v>
      </c>
      <c r="G10" s="53">
        <f>F10/$F$11</f>
        <v>5.0641940085592009E-2</v>
      </c>
      <c r="H10" s="55">
        <f>D10/F10-1</f>
        <v>-0.19718309859154926</v>
      </c>
    </row>
    <row r="11" spans="2:9" x14ac:dyDescent="0.2">
      <c r="B11" s="98"/>
      <c r="C11" s="102" t="s">
        <v>5</v>
      </c>
      <c r="D11" s="106">
        <f>SUM(D6:D10)</f>
        <v>1112</v>
      </c>
      <c r="E11" s="49">
        <f>SUM(E6:E10)</f>
        <v>1</v>
      </c>
      <c r="F11" s="106">
        <f>SUM(F6:F10)</f>
        <v>1402</v>
      </c>
      <c r="G11" s="49">
        <f>SUM(G6:G10)</f>
        <v>0.99999999999999989</v>
      </c>
      <c r="H11" s="108">
        <f>D11/F11-1</f>
        <v>-0.2068473609129815</v>
      </c>
    </row>
    <row r="12" spans="2:9" x14ac:dyDescent="0.2">
      <c r="B12" s="101"/>
      <c r="C12" s="103"/>
      <c r="D12" s="107"/>
      <c r="E12" s="62">
        <f>+D11/D13</f>
        <v>0.74530831099195716</v>
      </c>
      <c r="F12" s="107"/>
      <c r="G12" s="62">
        <f>F11/F13</f>
        <v>0.75989159891598912</v>
      </c>
      <c r="H12" s="109"/>
    </row>
    <row r="13" spans="2:9" x14ac:dyDescent="0.2">
      <c r="B13" s="104" t="s">
        <v>42</v>
      </c>
      <c r="C13" s="105"/>
      <c r="D13" s="79">
        <f>+D11+D4</f>
        <v>1492</v>
      </c>
      <c r="E13" s="80">
        <f>E5+E12</f>
        <v>1</v>
      </c>
      <c r="F13" s="81">
        <f>+F11+F4</f>
        <v>1845</v>
      </c>
      <c r="G13" s="80">
        <f>G5+G12</f>
        <v>1</v>
      </c>
      <c r="H13" s="82">
        <f>D13/F13-1</f>
        <v>-0.19132791327913279</v>
      </c>
    </row>
    <row r="14" spans="2:9" x14ac:dyDescent="0.2">
      <c r="B14" s="46" t="s">
        <v>28</v>
      </c>
    </row>
    <row r="16" spans="2:9" ht="39.75" customHeight="1" x14ac:dyDescent="0.2">
      <c r="B16" s="137" t="s">
        <v>40</v>
      </c>
      <c r="C16" s="137"/>
      <c r="D16" s="137"/>
    </row>
    <row r="17" spans="2:4" ht="21.75" customHeight="1" x14ac:dyDescent="0.2">
      <c r="B17" s="83" t="s">
        <v>20</v>
      </c>
      <c r="C17" s="84" t="s">
        <v>21</v>
      </c>
      <c r="D17" s="85" t="s">
        <v>19</v>
      </c>
    </row>
    <row r="18" spans="2:4" x14ac:dyDescent="0.2">
      <c r="B18" s="86">
        <v>2009</v>
      </c>
      <c r="C18" s="86">
        <v>147</v>
      </c>
      <c r="D18" s="87">
        <f t="shared" ref="D18:D33" si="0">C18/$C$34</f>
        <v>9.8525469168900801E-2</v>
      </c>
    </row>
    <row r="19" spans="2:4" x14ac:dyDescent="0.2">
      <c r="B19" s="86">
        <v>2011</v>
      </c>
      <c r="C19" s="86">
        <v>116</v>
      </c>
      <c r="D19" s="87">
        <f t="shared" si="0"/>
        <v>7.7747989276139406E-2</v>
      </c>
    </row>
    <row r="20" spans="2:4" x14ac:dyDescent="0.2">
      <c r="B20" s="86">
        <v>2010</v>
      </c>
      <c r="C20" s="86">
        <v>116</v>
      </c>
      <c r="D20" s="87">
        <f t="shared" si="0"/>
        <v>7.7747989276139406E-2</v>
      </c>
    </row>
    <row r="21" spans="2:4" x14ac:dyDescent="0.2">
      <c r="B21" s="86">
        <v>2008</v>
      </c>
      <c r="C21" s="86">
        <v>114</v>
      </c>
      <c r="D21" s="87">
        <f t="shared" si="0"/>
        <v>7.6407506702412864E-2</v>
      </c>
    </row>
    <row r="22" spans="2:4" x14ac:dyDescent="0.2">
      <c r="B22" s="86">
        <v>2015</v>
      </c>
      <c r="C22" s="86">
        <v>113</v>
      </c>
      <c r="D22" s="87">
        <f t="shared" si="0"/>
        <v>7.5737265415549593E-2</v>
      </c>
    </row>
    <row r="23" spans="2:4" x14ac:dyDescent="0.2">
      <c r="B23" s="86">
        <v>2013</v>
      </c>
      <c r="C23" s="86">
        <v>108</v>
      </c>
      <c r="D23" s="87">
        <f t="shared" si="0"/>
        <v>7.2386058981233251E-2</v>
      </c>
    </row>
    <row r="24" spans="2:4" x14ac:dyDescent="0.2">
      <c r="B24" s="86">
        <v>2014</v>
      </c>
      <c r="C24" s="86">
        <v>105</v>
      </c>
      <c r="D24" s="87">
        <f t="shared" si="0"/>
        <v>7.0375335120643437E-2</v>
      </c>
    </row>
    <row r="25" spans="2:4" x14ac:dyDescent="0.2">
      <c r="B25" s="86">
        <v>2012</v>
      </c>
      <c r="C25" s="86">
        <v>98</v>
      </c>
      <c r="D25" s="87">
        <f t="shared" si="0"/>
        <v>6.5683646112600538E-2</v>
      </c>
    </row>
    <row r="26" spans="2:4" x14ac:dyDescent="0.2">
      <c r="B26" s="86">
        <v>2016</v>
      </c>
      <c r="C26" s="86">
        <v>91</v>
      </c>
      <c r="D26" s="87">
        <f t="shared" si="0"/>
        <v>6.099195710455764E-2</v>
      </c>
    </row>
    <row r="27" spans="2:4" x14ac:dyDescent="0.2">
      <c r="B27" s="86">
        <v>2007</v>
      </c>
      <c r="C27" s="86">
        <v>89</v>
      </c>
      <c r="D27" s="87">
        <f t="shared" si="0"/>
        <v>5.9651474530831097E-2</v>
      </c>
    </row>
    <row r="28" spans="2:4" x14ac:dyDescent="0.2">
      <c r="B28" s="86">
        <v>2017</v>
      </c>
      <c r="C28" s="86">
        <v>68</v>
      </c>
      <c r="D28" s="87">
        <f t="shared" si="0"/>
        <v>4.5576407506702415E-2</v>
      </c>
    </row>
    <row r="29" spans="2:4" x14ac:dyDescent="0.2">
      <c r="B29" s="86">
        <v>2019</v>
      </c>
      <c r="C29" s="86">
        <v>56</v>
      </c>
      <c r="D29" s="87">
        <f t="shared" si="0"/>
        <v>3.7533512064343161E-2</v>
      </c>
    </row>
    <row r="30" spans="2:4" x14ac:dyDescent="0.2">
      <c r="B30" s="86">
        <v>2006</v>
      </c>
      <c r="C30" s="86">
        <v>54</v>
      </c>
      <c r="D30" s="87">
        <f t="shared" si="0"/>
        <v>3.6193029490616625E-2</v>
      </c>
    </row>
    <row r="31" spans="2:4" x14ac:dyDescent="0.2">
      <c r="B31" s="86">
        <v>2018</v>
      </c>
      <c r="C31" s="86">
        <v>54</v>
      </c>
      <c r="D31" s="87">
        <f t="shared" si="0"/>
        <v>3.6193029490616625E-2</v>
      </c>
    </row>
    <row r="32" spans="2:4" x14ac:dyDescent="0.2">
      <c r="B32" s="86">
        <v>2005</v>
      </c>
      <c r="C32" s="86">
        <v>32</v>
      </c>
      <c r="D32" s="87">
        <f t="shared" si="0"/>
        <v>2.1447721179624665E-2</v>
      </c>
    </row>
    <row r="33" spans="2:5" x14ac:dyDescent="0.2">
      <c r="B33" s="88" t="s">
        <v>29</v>
      </c>
      <c r="C33" s="88">
        <f>C34-SUM(C18:C32)</f>
        <v>131</v>
      </c>
      <c r="D33" s="63">
        <f t="shared" si="0"/>
        <v>8.7801608579088475E-2</v>
      </c>
    </row>
    <row r="34" spans="2:5" x14ac:dyDescent="0.2">
      <c r="B34" s="89" t="s">
        <v>22</v>
      </c>
      <c r="C34" s="90">
        <f>D13</f>
        <v>1492</v>
      </c>
      <c r="D34" s="91">
        <f>SUM(D18:D33)</f>
        <v>1</v>
      </c>
      <c r="E34" s="92"/>
    </row>
    <row r="35" spans="2:5" x14ac:dyDescent="0.2">
      <c r="B35" s="135" t="s">
        <v>28</v>
      </c>
      <c r="C35" s="135"/>
      <c r="D35" s="135"/>
    </row>
    <row r="36" spans="2:5" x14ac:dyDescent="0.2">
      <c r="B36" s="136"/>
      <c r="C36" s="136"/>
      <c r="D36" s="136"/>
    </row>
  </sheetData>
  <mergeCells count="19">
    <mergeCell ref="B35:D36"/>
    <mergeCell ref="B16:D16"/>
    <mergeCell ref="D11:D12"/>
    <mergeCell ref="F11:F12"/>
    <mergeCell ref="H11:H12"/>
    <mergeCell ref="B4:B5"/>
    <mergeCell ref="D4:D5"/>
    <mergeCell ref="F4:F5"/>
    <mergeCell ref="H4:H5"/>
    <mergeCell ref="F2:G2"/>
    <mergeCell ref="H2:H3"/>
    <mergeCell ref="B2:B3"/>
    <mergeCell ref="C2:C3"/>
    <mergeCell ref="B1:H1"/>
    <mergeCell ref="C4:C5"/>
    <mergeCell ref="B6:B12"/>
    <mergeCell ref="C11:C12"/>
    <mergeCell ref="B13:C13"/>
    <mergeCell ref="D2:E2"/>
  </mergeCells>
  <conditionalFormatting sqref="H4 H6:H11 D18:D33">
    <cfRule type="cellIs" dxfId="1" priority="13" stopIfTrue="1" operator="lessThan">
      <formula>0</formula>
    </cfRule>
  </conditionalFormatting>
  <conditionalFormatting sqref="H13">
    <cfRule type="cellIs" dxfId="0" priority="12" stopIfTrue="1" operator="lessThan">
      <formula>0</formula>
    </cfRule>
  </conditionalFormatting>
  <pageMargins left="0.7" right="0.7" top="0.75" bottom="0.75" header="0.3" footer="0.3"/>
  <pageSetup paperSize="9" scale="96" orientation="portrait" r:id="rId1"/>
  <ignoredErrors>
    <ignoredError sqref="E13: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Nowe_Autobusy</vt:lpstr>
      <vt:lpstr>Nowe autobusy - segmenty</vt:lpstr>
      <vt:lpstr>Używane_Autobusy</vt:lpstr>
      <vt:lpstr>Używane autobusy - segmenty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Marek Wolfigiel</cp:lastModifiedBy>
  <cp:lastPrinted>2016-07-29T11:01:19Z</cp:lastPrinted>
  <dcterms:created xsi:type="dcterms:W3CDTF">2012-03-22T10:49:24Z</dcterms:created>
  <dcterms:modified xsi:type="dcterms:W3CDTF">2025-06-25T11:44:19Z</dcterms:modified>
</cp:coreProperties>
</file>