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34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<sst xmlns="http://schemas.openxmlformats.org/spreadsheetml/2006/main" count="102" uniqueCount="48">
  <si>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</si>
  <si>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</si>
  <si>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</si>
  <si>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</si>
  <si>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</si>
  <si>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</si>
  <si>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</si>
  <si>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</si>
  <si>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</si>
  <si>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</si>
  <si>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</si>
  <si>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</si>
  <si>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</si>
  <si>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</si>
  <si>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</si>
  <si>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</si>
  <si>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</si>
  <si>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</si>
  <si>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</si>
  <si>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</si>
  <si>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</si>
  <si>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INNY</t>
  </si>
  <si>
    <t>*/ w tym zabudowane podwozia marki MB, rejestrowane również pod inną marką</t>
  </si>
  <si>
    <t>udział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</si>
  <si>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</si>
  <si>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</si>
  <si>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</si>
  <si>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</si>
  <si>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</si>
  <si>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</si>
  <si>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</si>
  <si>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</si>
  <si>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</si>
  <si>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IVECO</t>
  </si>
  <si>
    <t>Źródło: PZPM i JMK - analizy na podstawie Centralnej Ewidencji Pojazdów</t>
  </si>
  <si>
    <t xml:space="preserve"> </t>
  </si>
  <si>
    <t>b.d./inny</t>
  </si>
  <si>
    <t>SOR</t>
  </si>
  <si>
    <t>VOLVO</t>
  </si>
  <si>
    <t>Pozostałe</t>
  </si>
  <si>
    <t>VDL BOVA</t>
  </si>
  <si>
    <t>1 - 7.2022</t>
  </si>
  <si>
    <t>1 - 7.2021</t>
  </si>
  <si>
    <t>Pierwsze rejestracje NOWYCH autobusów w Polsce 
styczeń-lipiec, 2022 rok</t>
  </si>
  <si>
    <t>Pierwsze rejestracje NOWYCH autobusów w Polsce
styczeń - lipiec, 2022 rok
według segmentów</t>
  </si>
  <si>
    <t>Pierwsze rejestracje UŻYWANYCH autobusów w Polsce, 
styczeń - lipiec, 2022 rok</t>
  </si>
  <si>
    <t>Pierwsze rejestracje UŻYWANYCH autobusów w Polsce
styczeń - lipiec, 2022 rok
według segmentów</t>
  </si>
  <si>
    <t>Pierwsze rejestracje używanych autobusów, 
wg. roku produkcji; styczeń-lipiec 2022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</si>
</sst>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10" fontId="50" fillId="0" borderId="12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70" fontId="2" fillId="0" borderId="10" xfId="59" applyNumberFormat="1" applyFont="1" applyFill="1" applyBorder="1" applyAlignment="1">
      <alignment vertical="center"/>
    </xf>
    <xf numFmtId="170" fontId="2" fillId="0" borderId="11" xfId="59" applyNumberFormat="1" applyFont="1" applyFill="1" applyBorder="1" applyAlignment="1">
      <alignment vertical="center"/>
    </xf>
    <xf numFmtId="170" fontId="2" fillId="0" borderId="14" xfId="59" applyNumberFormat="1" applyFont="1" applyFill="1" applyBorder="1" applyAlignment="1">
      <alignment vertical="center"/>
    </xf>
    <xf numFmtId="170" fontId="4" fillId="0" borderId="15" xfId="59" applyNumberFormat="1" applyFont="1" applyFill="1" applyBorder="1" applyAlignment="1">
      <alignment vertical="center"/>
    </xf>
    <xf numFmtId="0" fontId="51" fillId="33" borderId="16" xfId="0" applyFont="1" applyFill="1" applyBorder="1" applyAlignment="1">
      <alignment vertical="center"/>
    </xf>
    <xf numFmtId="0" fontId="51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1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50" fillId="0" borderId="13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50" fillId="0" borderId="18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right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0" fillId="0" borderId="11" xfId="0" applyFont="1" applyFill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vertical="center" wrapText="1"/>
    </xf>
    <xf numFmtId="0" fontId="50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/>
    </xf>
    <xf numFmtId="170" fontId="0" fillId="0" borderId="0" xfId="58" applyNumberFormat="1" applyFont="1" applyAlignment="1">
      <alignment/>
    </xf>
    <xf numFmtId="170" fontId="4" fillId="33" borderId="15" xfId="59" applyNumberFormat="1" applyFont="1" applyFill="1" applyBorder="1" applyAlignment="1">
      <alignment vertical="center"/>
    </xf>
    <xf numFmtId="9" fontId="51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50" fillId="0" borderId="12" xfId="0" applyNumberFormat="1" applyFont="1" applyBorder="1" applyAlignment="1">
      <alignment horizontal="center" vertical="center"/>
    </xf>
    <xf numFmtId="170" fontId="50" fillId="0" borderId="17" xfId="0" applyNumberFormat="1" applyFont="1" applyBorder="1" applyAlignment="1">
      <alignment horizontal="center" vertical="center"/>
    </xf>
    <xf numFmtId="170" fontId="50" fillId="0" borderId="18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2" fillId="0" borderId="11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50" fillId="0" borderId="11" xfId="0" applyFont="1" applyBorder="1" applyAlignment="1">
      <alignment horizontal="center" vertical="center"/>
    </xf>
    <xf numFmtId="0" fontId="52" fillId="0" borderId="0" xfId="0" applyFont="1" applyBorder="1" applyAlignment="1">
      <alignment horizontal="left"/>
    </xf>
    <xf numFmtId="0" fontId="50" fillId="0" borderId="11" xfId="0" applyFont="1" applyBorder="1" applyAlignment="1">
      <alignment horizontal="center" vertical="center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49" fontId="50" fillId="33" borderId="19" xfId="0" applyNumberFormat="1" applyFont="1" applyFill="1" applyBorder="1" applyAlignment="1">
      <alignment horizontal="center" vertical="center"/>
    </xf>
    <xf numFmtId="49" fontId="50" fillId="33" borderId="18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9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50" fillId="0" borderId="21" xfId="0" applyFont="1" applyBorder="1" applyAlignment="1">
      <alignment horizontal="left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170" fontId="2" fillId="0" borderId="10" xfId="59" applyNumberFormat="1" applyFont="1" applyFill="1" applyBorder="1" applyAlignment="1">
      <alignment horizontal="center" vertical="center"/>
    </xf>
    <xf numFmtId="170" fontId="2" fillId="0" borderId="14" xfId="59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PageLayoutView="0" workbookViewId="0" topLeftCell="A1">
      <selection activeCell="A1" sqref="A1:G2"/>
    </sheetView>
  </sheetViews>
  <sheetFormatPr defaultColWidth="9.140625" defaultRowHeight="15"/>
  <cols>
    <col min="2" max="2" width="16.57421875" style="0" bestFit="1" customWidth="1"/>
    <col min="8" max="8" width="10.140625" style="0" bestFit="1" customWidth="1"/>
  </cols>
  <sheetData>
    <row r="1" spans="1:7" ht="15" customHeight="1">
      <c r="A1" s="73" t="s">
        <v>43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65"/>
      <c r="B3" s="1"/>
      <c r="C3" s="1"/>
      <c r="D3" s="1"/>
      <c r="E3" s="1"/>
      <c r="G3" s="34" t="s">
        <v>9</v>
      </c>
    </row>
    <row r="4" spans="1:7" ht="25.5" customHeight="1">
      <c r="A4" s="69" t="s">
        <v>3</v>
      </c>
      <c r="B4" s="69" t="s">
        <v>4</v>
      </c>
      <c r="C4" s="71" t="s">
        <v>41</v>
      </c>
      <c r="D4" s="72"/>
      <c r="E4" s="71" t="s">
        <v>42</v>
      </c>
      <c r="F4" s="72"/>
      <c r="G4" s="67" t="s">
        <v>8</v>
      </c>
    </row>
    <row r="5" spans="1:7" ht="42.75" customHeight="1">
      <c r="A5" s="69"/>
      <c r="B5" s="70"/>
      <c r="C5" s="13" t="s">
        <v>7</v>
      </c>
      <c r="D5" s="14" t="s">
        <v>6</v>
      </c>
      <c r="E5" s="13" t="s">
        <v>7</v>
      </c>
      <c r="F5" s="14" t="s">
        <v>6</v>
      </c>
      <c r="G5" s="68"/>
    </row>
    <row r="6" spans="1:10" ht="15">
      <c r="A6" s="2">
        <v>1</v>
      </c>
      <c r="B6" s="5" t="s">
        <v>0</v>
      </c>
      <c r="C6" s="7">
        <v>210</v>
      </c>
      <c r="D6" s="57">
        <f aca="true" t="shared" si="0" ref="D6:D14">C6/$C$15</f>
        <v>0.30656934306569344</v>
      </c>
      <c r="E6" s="10">
        <v>318</v>
      </c>
      <c r="F6" s="57">
        <f aca="true" t="shared" si="1" ref="F6:F14">E6/$E$15</f>
        <v>0.3878048780487805</v>
      </c>
      <c r="G6" s="16">
        <f>C6/E6-1</f>
        <v>-0.339622641509434</v>
      </c>
      <c r="H6" s="63"/>
      <c r="I6" s="55"/>
      <c r="J6" s="62"/>
    </row>
    <row r="7" spans="1:10" ht="15">
      <c r="A7" s="3">
        <v>2</v>
      </c>
      <c r="B7" s="6" t="s">
        <v>27</v>
      </c>
      <c r="C7" s="7">
        <v>181</v>
      </c>
      <c r="D7" s="57">
        <f t="shared" si="0"/>
        <v>0.26423357664233577</v>
      </c>
      <c r="E7" s="10">
        <v>193</v>
      </c>
      <c r="F7" s="57">
        <f t="shared" si="1"/>
        <v>0.23536585365853657</v>
      </c>
      <c r="G7" s="16">
        <f aca="true" t="shared" si="2" ref="G7:G13">IF(E7=0,"",C7/E7-1)</f>
        <v>-0.06217616580310881</v>
      </c>
      <c r="H7" s="63"/>
      <c r="I7" s="55"/>
      <c r="J7" s="62"/>
    </row>
    <row r="8" spans="1:10" ht="15">
      <c r="A8" s="3">
        <v>3</v>
      </c>
      <c r="B8" s="6" t="s">
        <v>32</v>
      </c>
      <c r="C8" s="8">
        <v>140</v>
      </c>
      <c r="D8" s="57">
        <f t="shared" si="0"/>
        <v>0.20437956204379562</v>
      </c>
      <c r="E8" s="11">
        <v>44</v>
      </c>
      <c r="F8" s="57">
        <f t="shared" si="1"/>
        <v>0.05365853658536585</v>
      </c>
      <c r="G8" s="16">
        <f t="shared" si="2"/>
        <v>2.1818181818181817</v>
      </c>
      <c r="H8" s="63"/>
      <c r="I8" s="55"/>
      <c r="J8" s="62"/>
    </row>
    <row r="9" spans="1:10" ht="15">
      <c r="A9" s="3">
        <v>4</v>
      </c>
      <c r="B9" s="40" t="s">
        <v>38</v>
      </c>
      <c r="C9" s="8">
        <v>31</v>
      </c>
      <c r="D9" s="57">
        <f t="shared" si="0"/>
        <v>0.04525547445255475</v>
      </c>
      <c r="E9" s="10"/>
      <c r="F9" s="57">
        <f t="shared" si="1"/>
        <v>0</v>
      </c>
      <c r="G9" s="16">
        <f t="shared" si="2"/>
      </c>
      <c r="H9" s="63"/>
      <c r="I9" s="55"/>
      <c r="J9" s="62"/>
    </row>
    <row r="10" spans="1:10" ht="14.25" customHeight="1">
      <c r="A10" s="66">
        <v>5</v>
      </c>
      <c r="B10" s="38" t="s">
        <v>33</v>
      </c>
      <c r="C10" s="8">
        <v>31</v>
      </c>
      <c r="D10" s="57">
        <f t="shared" si="0"/>
        <v>0.04525547445255475</v>
      </c>
      <c r="E10" s="10">
        <v>59</v>
      </c>
      <c r="F10" s="57">
        <f t="shared" si="1"/>
        <v>0.07195121951219512</v>
      </c>
      <c r="G10" s="16">
        <f t="shared" si="2"/>
        <v>-0.47457627118644063</v>
      </c>
      <c r="H10" s="63"/>
      <c r="I10" s="55"/>
      <c r="J10" s="62"/>
    </row>
    <row r="11" spans="1:10" ht="14.25" customHeight="1" hidden="1">
      <c r="A11" s="39"/>
      <c r="B11" s="6"/>
      <c r="C11" s="8"/>
      <c r="D11" s="57"/>
      <c r="E11" s="10"/>
      <c r="F11" s="57"/>
      <c r="G11" s="16">
        <f t="shared" si="2"/>
      </c>
      <c r="H11" s="63"/>
      <c r="I11" s="55"/>
      <c r="J11" s="62"/>
    </row>
    <row r="12" spans="1:10" ht="14.25" customHeight="1" hidden="1">
      <c r="A12" s="41"/>
      <c r="B12" s="6"/>
      <c r="C12" s="8"/>
      <c r="D12" s="57"/>
      <c r="E12" s="10"/>
      <c r="F12" s="57"/>
      <c r="G12" s="16"/>
      <c r="H12" s="63"/>
      <c r="I12" s="55"/>
      <c r="J12" s="62"/>
    </row>
    <row r="13" spans="1:10" ht="14.25" customHeight="1" hidden="1">
      <c r="A13" s="42"/>
      <c r="B13" s="6"/>
      <c r="C13" s="8"/>
      <c r="D13" s="57">
        <f t="shared" si="0"/>
        <v>0</v>
      </c>
      <c r="E13" s="10"/>
      <c r="F13" s="57">
        <f t="shared" si="1"/>
        <v>0</v>
      </c>
      <c r="G13" s="16">
        <f t="shared" si="2"/>
      </c>
      <c r="H13" s="63"/>
      <c r="I13" s="55"/>
      <c r="J13" s="62"/>
    </row>
    <row r="14" spans="1:10" ht="14.25" customHeight="1">
      <c r="A14" s="41"/>
      <c r="B14" s="9" t="s">
        <v>2</v>
      </c>
      <c r="C14" s="8">
        <f>C15-SUM(C6:C13)</f>
        <v>92</v>
      </c>
      <c r="D14" s="57">
        <f t="shared" si="0"/>
        <v>0.1343065693430657</v>
      </c>
      <c r="E14" s="8">
        <f>E15-SUM(E6:E13)</f>
        <v>206</v>
      </c>
      <c r="F14" s="57">
        <f t="shared" si="1"/>
        <v>0.25121951219512195</v>
      </c>
      <c r="G14" s="16">
        <f>C14/E14-1</f>
        <v>-0.5533980582524272</v>
      </c>
      <c r="H14" s="63"/>
      <c r="I14" s="55"/>
      <c r="J14" s="62"/>
    </row>
    <row r="15" spans="1:10" ht="15">
      <c r="A15" s="12"/>
      <c r="B15" s="19" t="s">
        <v>31</v>
      </c>
      <c r="C15" s="20">
        <v>685</v>
      </c>
      <c r="D15" s="22">
        <v>1</v>
      </c>
      <c r="E15" s="21">
        <v>820</v>
      </c>
      <c r="F15" s="23">
        <v>1</v>
      </c>
      <c r="G15" s="52">
        <f>C15/E15-1</f>
        <v>-0.16463414634146345</v>
      </c>
      <c r="H15" s="63"/>
      <c r="J15" s="62"/>
    </row>
    <row r="16" ht="15">
      <c r="A16" s="37" t="s">
        <v>22</v>
      </c>
    </row>
    <row r="17" ht="15">
      <c r="A17" s="37" t="s">
        <v>30</v>
      </c>
    </row>
    <row r="18" ht="15">
      <c r="A18" s="33" t="s">
        <v>34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1" operator="lessThan">
      <formula>0</formula>
    </cfRule>
  </conditionalFormatting>
  <conditionalFormatting sqref="G6:G14">
    <cfRule type="cellIs" priority="6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87" t="s">
        <v>44</v>
      </c>
      <c r="B2" s="87"/>
      <c r="C2" s="87"/>
      <c r="D2" s="87"/>
      <c r="E2" s="87"/>
      <c r="F2" s="87"/>
      <c r="G2" s="87"/>
      <c r="H2" s="87"/>
    </row>
    <row r="3" spans="1:8" ht="15">
      <c r="A3" s="1"/>
      <c r="B3" s="1"/>
      <c r="C3" s="1"/>
      <c r="D3" s="1"/>
      <c r="E3" s="1"/>
      <c r="H3" s="34" t="s">
        <v>9</v>
      </c>
    </row>
    <row r="4" spans="1:8" ht="37.5" customHeight="1">
      <c r="A4" s="90" t="s">
        <v>10</v>
      </c>
      <c r="B4" s="91"/>
      <c r="C4" s="74" t="s">
        <v>15</v>
      </c>
      <c r="D4" s="71" t="s">
        <v>41</v>
      </c>
      <c r="E4" s="72"/>
      <c r="F4" s="71" t="s">
        <v>42</v>
      </c>
      <c r="G4" s="72"/>
      <c r="H4" s="67" t="s">
        <v>8</v>
      </c>
    </row>
    <row r="5" spans="1:8" ht="33" customHeight="1">
      <c r="A5" s="92"/>
      <c r="B5" s="93"/>
      <c r="C5" s="75"/>
      <c r="D5" s="13" t="s">
        <v>7</v>
      </c>
      <c r="E5" s="14" t="s">
        <v>6</v>
      </c>
      <c r="F5" s="13" t="s">
        <v>7</v>
      </c>
      <c r="G5" s="14" t="s">
        <v>6</v>
      </c>
      <c r="H5" s="68"/>
    </row>
    <row r="6" spans="1:8" ht="15">
      <c r="A6" s="30"/>
      <c r="B6" s="5" t="s">
        <v>12</v>
      </c>
      <c r="C6" s="86" t="s">
        <v>16</v>
      </c>
      <c r="D6" s="7"/>
      <c r="E6" s="57">
        <f>IF(D6=0,"",D6/$D$8)</f>
      </c>
      <c r="F6" s="10">
        <v>6</v>
      </c>
      <c r="G6" s="4">
        <f>IF(F6=0,"",F6/$F$8)</f>
        <v>0.0169971671388102</v>
      </c>
      <c r="H6" s="16">
        <f>IF(F6=0,"",D6/F6-1)</f>
        <v>-1</v>
      </c>
    </row>
    <row r="7" spans="1:9" ht="15">
      <c r="A7" s="35"/>
      <c r="B7" s="6" t="s">
        <v>13</v>
      </c>
      <c r="C7" s="76"/>
      <c r="D7" s="7">
        <v>253</v>
      </c>
      <c r="E7" s="57">
        <f>+D7/$D$8</f>
        <v>1</v>
      </c>
      <c r="F7" s="10">
        <v>347</v>
      </c>
      <c r="G7" s="57">
        <f>+F7/$F$8</f>
        <v>0.9830028328611898</v>
      </c>
      <c r="H7" s="16">
        <f>D7/F7-1</f>
        <v>-0.27089337175792505</v>
      </c>
      <c r="I7" s="54"/>
    </row>
    <row r="8" spans="1:9" ht="15">
      <c r="A8" s="86" t="s">
        <v>11</v>
      </c>
      <c r="B8" s="78" t="s">
        <v>5</v>
      </c>
      <c r="C8" s="79"/>
      <c r="D8" s="82">
        <f>SUM(D6:D7)</f>
        <v>253</v>
      </c>
      <c r="E8" s="59">
        <f>SUM(E6:E7)</f>
        <v>1</v>
      </c>
      <c r="F8" s="88">
        <f>SUM(F6:F7)</f>
        <v>353</v>
      </c>
      <c r="G8" s="59">
        <f>SUM(G6:G7)</f>
        <v>1</v>
      </c>
      <c r="H8" s="84">
        <f>D8/F8-1</f>
        <v>-0.28328611898017</v>
      </c>
      <c r="I8" s="56"/>
    </row>
    <row r="9" spans="1:9" ht="15">
      <c r="A9" s="77"/>
      <c r="B9" s="80"/>
      <c r="C9" s="81"/>
      <c r="D9" s="83"/>
      <c r="E9" s="58">
        <f>+D8/D17</f>
        <v>0.36934306569343067</v>
      </c>
      <c r="F9" s="89"/>
      <c r="G9" s="58">
        <f>+F8/F17</f>
        <v>0.4304878048780488</v>
      </c>
      <c r="H9" s="85"/>
      <c r="I9" s="56"/>
    </row>
    <row r="10" spans="1:9" ht="15">
      <c r="A10" s="35"/>
      <c r="B10" s="6" t="s">
        <v>13</v>
      </c>
      <c r="C10" s="24" t="s">
        <v>17</v>
      </c>
      <c r="D10" s="8">
        <v>377</v>
      </c>
      <c r="E10" s="57">
        <f>D10/$D$15</f>
        <v>0.8726851851851852</v>
      </c>
      <c r="F10" s="10">
        <v>330</v>
      </c>
      <c r="G10" s="57">
        <f>F10/$F$15</f>
        <v>0.7066381156316917</v>
      </c>
      <c r="H10" s="16">
        <f>D10/F10-1</f>
        <v>0.14242424242424234</v>
      </c>
      <c r="I10" s="56"/>
    </row>
    <row r="11" spans="1:9" ht="15">
      <c r="A11" s="35"/>
      <c r="B11" s="6"/>
      <c r="C11" s="24" t="s">
        <v>18</v>
      </c>
      <c r="D11" s="8">
        <v>12</v>
      </c>
      <c r="E11" s="57">
        <f>D11/$D$15</f>
        <v>0.027777777777777776</v>
      </c>
      <c r="F11" s="11">
        <v>7</v>
      </c>
      <c r="G11" s="57">
        <f>F11/$F$15</f>
        <v>0.014989293361884369</v>
      </c>
      <c r="H11" s="16">
        <f>IF(F11=0,"",D11/F11-1)</f>
        <v>0.7142857142857142</v>
      </c>
      <c r="I11" s="56"/>
    </row>
    <row r="12" spans="1:9" ht="15">
      <c r="A12" s="35"/>
      <c r="B12" s="6"/>
      <c r="C12" s="24" t="s">
        <v>19</v>
      </c>
      <c r="D12" s="8">
        <v>3</v>
      </c>
      <c r="E12" s="57">
        <f>IF(D12=0,"",D12/$D$15)</f>
        <v>0.006944444444444444</v>
      </c>
      <c r="F12" s="10">
        <v>1</v>
      </c>
      <c r="G12" s="57">
        <f>IF(F12=0,"",F12/$F$15)</f>
        <v>0.0021413276231263384</v>
      </c>
      <c r="H12" s="16">
        <f>IF(F12=0,"",D12/F12-1)</f>
        <v>2</v>
      </c>
      <c r="I12" s="56"/>
    </row>
    <row r="13" spans="1:9" ht="15">
      <c r="A13" s="35"/>
      <c r="B13" s="6"/>
      <c r="C13" s="24" t="s">
        <v>20</v>
      </c>
      <c r="D13" s="8">
        <v>37</v>
      </c>
      <c r="E13" s="57">
        <f>D13/$D$15</f>
        <v>0.08564814814814815</v>
      </c>
      <c r="F13" s="10">
        <v>127</v>
      </c>
      <c r="G13" s="57">
        <f>F13/$F$15</f>
        <v>0.27194860813704497</v>
      </c>
      <c r="H13" s="16">
        <f>D13/F13-1</f>
        <v>-0.7086614173228347</v>
      </c>
      <c r="I13" s="56"/>
    </row>
    <row r="14" spans="1:9" ht="15">
      <c r="A14" s="36"/>
      <c r="B14" s="24"/>
      <c r="C14" s="24" t="s">
        <v>21</v>
      </c>
      <c r="D14" s="8">
        <v>3</v>
      </c>
      <c r="E14" s="57">
        <f>IF(D14=0,"",D14/$D$15)</f>
        <v>0.006944444444444444</v>
      </c>
      <c r="F14" s="10">
        <v>2</v>
      </c>
      <c r="G14" s="57">
        <f>IF(F14=0,"",F14/$F$15)</f>
        <v>0.004282655246252677</v>
      </c>
      <c r="H14" s="16">
        <f>IF(F14=0,"",D14/F14-1)</f>
        <v>0.5</v>
      </c>
      <c r="I14" s="56"/>
    </row>
    <row r="15" spans="1:9" ht="15">
      <c r="A15" s="76" t="s">
        <v>14</v>
      </c>
      <c r="B15" s="78" t="s">
        <v>5</v>
      </c>
      <c r="C15" s="79"/>
      <c r="D15" s="82">
        <f>SUM(D10:D14)</f>
        <v>432</v>
      </c>
      <c r="E15" s="59">
        <f>SUM(E10:E14)</f>
        <v>1</v>
      </c>
      <c r="F15" s="82">
        <f>SUM(F10:F14)</f>
        <v>467</v>
      </c>
      <c r="G15" s="59">
        <f>SUM(G10:G14)</f>
        <v>1</v>
      </c>
      <c r="H15" s="84">
        <f>D15/F15-1</f>
        <v>-0.07494646680942185</v>
      </c>
      <c r="I15" s="56"/>
    </row>
    <row r="16" spans="1:9" ht="15">
      <c r="A16" s="77"/>
      <c r="B16" s="80"/>
      <c r="C16" s="81"/>
      <c r="D16" s="83"/>
      <c r="E16" s="58">
        <f>+D15/D17</f>
        <v>0.6306569343065693</v>
      </c>
      <c r="F16" s="83"/>
      <c r="G16" s="58">
        <f>F15/F17</f>
        <v>0.5695121951219512</v>
      </c>
      <c r="H16" s="85"/>
      <c r="I16" s="56"/>
    </row>
    <row r="17" spans="1:9" ht="15">
      <c r="A17" s="27"/>
      <c r="B17" s="19" t="s">
        <v>28</v>
      </c>
      <c r="C17" s="28"/>
      <c r="D17" s="21">
        <f>+D15+D8</f>
        <v>685</v>
      </c>
      <c r="E17" s="22">
        <v>1</v>
      </c>
      <c r="F17" s="21">
        <f>+F8+F15</f>
        <v>820</v>
      </c>
      <c r="G17" s="22">
        <v>1</v>
      </c>
      <c r="H17" s="52">
        <f>D17/F17-1</f>
        <v>-0.16463414634146345</v>
      </c>
      <c r="I17" s="56"/>
    </row>
    <row r="18" ht="15">
      <c r="A18" s="33" t="s">
        <v>34</v>
      </c>
    </row>
    <row r="19" ht="15">
      <c r="A19" s="33" t="s">
        <v>29</v>
      </c>
    </row>
    <row r="20" ht="15">
      <c r="H20" s="51"/>
    </row>
    <row r="22" ht="15">
      <c r="B22" t="s">
        <v>35</v>
      </c>
    </row>
  </sheetData>
  <sheetProtection/>
  <mergeCells count="17"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  <mergeCell ref="C4:C5"/>
    <mergeCell ref="A15:A16"/>
    <mergeCell ref="B15:C16"/>
    <mergeCell ref="D15:D16"/>
    <mergeCell ref="F15:F16"/>
    <mergeCell ref="H15:H16"/>
    <mergeCell ref="C6:C7"/>
  </mergeCells>
  <conditionalFormatting sqref="H6:H8 H10 H15 H13">
    <cfRule type="cellIs" priority="5" dxfId="11" operator="lessThan">
      <formula>0</formula>
    </cfRule>
  </conditionalFormatting>
  <conditionalFormatting sqref="H17">
    <cfRule type="cellIs" priority="4" dxfId="11" operator="lessThan">
      <formula>0</formula>
    </cfRule>
  </conditionalFormatting>
  <conditionalFormatting sqref="H14">
    <cfRule type="cellIs" priority="3" dxfId="11" operator="lessThan">
      <formula>0</formula>
    </cfRule>
  </conditionalFormatting>
  <conditionalFormatting sqref="H11:H12">
    <cfRule type="cellIs" priority="1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PageLayoutView="0" workbookViewId="0" topLeftCell="A1">
      <selection activeCell="A1" sqref="A1:G2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3" t="s">
        <v>45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t="s">
        <v>9</v>
      </c>
    </row>
    <row r="4" spans="1:7" ht="25.5" customHeight="1">
      <c r="A4" s="69" t="s">
        <v>3</v>
      </c>
      <c r="B4" s="69" t="s">
        <v>4</v>
      </c>
      <c r="C4" s="71" t="s">
        <v>41</v>
      </c>
      <c r="D4" s="72"/>
      <c r="E4" s="71" t="s">
        <v>42</v>
      </c>
      <c r="F4" s="72"/>
      <c r="G4" s="67" t="s">
        <v>8</v>
      </c>
    </row>
    <row r="5" spans="1:7" ht="42.75" customHeight="1">
      <c r="A5" s="69"/>
      <c r="B5" s="70"/>
      <c r="C5" s="13" t="s">
        <v>7</v>
      </c>
      <c r="D5" s="14" t="s">
        <v>6</v>
      </c>
      <c r="E5" s="13" t="s">
        <v>7</v>
      </c>
      <c r="F5" s="14" t="s">
        <v>6</v>
      </c>
      <c r="G5" s="68"/>
    </row>
    <row r="6" spans="1:11" ht="15">
      <c r="A6" s="25">
        <v>1</v>
      </c>
      <c r="B6" s="5" t="s">
        <v>0</v>
      </c>
      <c r="C6" s="7">
        <v>490</v>
      </c>
      <c r="D6" s="57">
        <f aca="true" t="shared" si="0" ref="D6:D12">C6/$C$13</f>
        <v>0.2796803652968037</v>
      </c>
      <c r="E6" s="10">
        <v>336</v>
      </c>
      <c r="F6" s="57">
        <f aca="true" t="shared" si="1" ref="F6:F12">E6/$E$13</f>
        <v>0.27608874281018897</v>
      </c>
      <c r="G6" s="15">
        <f aca="true" t="shared" si="2" ref="G6:G11">C6/E6-1</f>
        <v>0.45833333333333326</v>
      </c>
      <c r="I6" s="63"/>
      <c r="J6" s="63"/>
      <c r="K6" s="62"/>
    </row>
    <row r="7" spans="1:11" ht="15">
      <c r="A7" s="29">
        <v>2</v>
      </c>
      <c r="B7" s="6" t="s">
        <v>33</v>
      </c>
      <c r="C7" s="7">
        <v>412</v>
      </c>
      <c r="D7" s="57">
        <f t="shared" si="0"/>
        <v>0.23515981735159816</v>
      </c>
      <c r="E7" s="10">
        <v>272</v>
      </c>
      <c r="F7" s="60">
        <f t="shared" si="1"/>
        <v>0.22350041084634348</v>
      </c>
      <c r="G7" s="16">
        <f t="shared" si="2"/>
        <v>0.5147058823529411</v>
      </c>
      <c r="I7" s="63"/>
      <c r="J7" s="63"/>
      <c r="K7" s="62"/>
    </row>
    <row r="8" spans="1:11" ht="15">
      <c r="A8" s="29">
        <v>3</v>
      </c>
      <c r="B8" s="6" t="s">
        <v>1</v>
      </c>
      <c r="C8" s="8">
        <v>187</v>
      </c>
      <c r="D8" s="57">
        <f t="shared" si="0"/>
        <v>0.1067351598173516</v>
      </c>
      <c r="E8" s="11">
        <v>131</v>
      </c>
      <c r="F8" s="60">
        <f t="shared" si="1"/>
        <v>0.1076417419884963</v>
      </c>
      <c r="G8" s="16">
        <f t="shared" si="2"/>
        <v>0.4274809160305344</v>
      </c>
      <c r="I8" s="63"/>
      <c r="J8" s="63"/>
      <c r="K8" s="62"/>
    </row>
    <row r="9" spans="1:11" ht="15">
      <c r="A9" s="29">
        <v>4</v>
      </c>
      <c r="B9" s="40" t="s">
        <v>32</v>
      </c>
      <c r="C9" s="8">
        <v>138</v>
      </c>
      <c r="D9" s="57">
        <f t="shared" si="0"/>
        <v>0.07876712328767123</v>
      </c>
      <c r="E9" s="10">
        <v>77</v>
      </c>
      <c r="F9" s="60">
        <f t="shared" si="1"/>
        <v>0.06327033689400165</v>
      </c>
      <c r="G9" s="16">
        <f>C9/E9-1</f>
        <v>0.7922077922077921</v>
      </c>
      <c r="I9" s="63"/>
      <c r="J9" s="63"/>
      <c r="K9" s="62"/>
    </row>
    <row r="10" spans="1:11" ht="15">
      <c r="A10" s="29">
        <v>5</v>
      </c>
      <c r="B10" s="40" t="s">
        <v>37</v>
      </c>
      <c r="C10" s="8">
        <v>84</v>
      </c>
      <c r="D10" s="57">
        <f t="shared" si="0"/>
        <v>0.04794520547945205</v>
      </c>
      <c r="E10" s="10">
        <v>41</v>
      </c>
      <c r="F10" s="60">
        <f t="shared" si="1"/>
        <v>0.03368940016433854</v>
      </c>
      <c r="G10" s="16">
        <f t="shared" si="2"/>
        <v>1.048780487804878</v>
      </c>
      <c r="I10" s="63"/>
      <c r="J10" s="63"/>
      <c r="K10" s="62"/>
    </row>
    <row r="11" spans="1:11" ht="15">
      <c r="A11" s="64">
        <v>6</v>
      </c>
      <c r="B11" s="40" t="s">
        <v>40</v>
      </c>
      <c r="C11" s="8">
        <v>67</v>
      </c>
      <c r="D11" s="57">
        <f t="shared" si="0"/>
        <v>0.03824200913242009</v>
      </c>
      <c r="E11" s="10">
        <v>43</v>
      </c>
      <c r="F11" s="60">
        <f t="shared" si="1"/>
        <v>0.03533278553820871</v>
      </c>
      <c r="G11" s="16">
        <f t="shared" si="2"/>
        <v>0.558139534883721</v>
      </c>
      <c r="I11" s="63"/>
      <c r="J11" s="63"/>
      <c r="K11" s="62"/>
    </row>
    <row r="12" spans="1:11" ht="15">
      <c r="A12" s="26"/>
      <c r="B12" s="9" t="s">
        <v>2</v>
      </c>
      <c r="C12" s="8">
        <f>C13-SUM(C6:C11)</f>
        <v>374</v>
      </c>
      <c r="D12" s="57">
        <f t="shared" si="0"/>
        <v>0.2134703196347032</v>
      </c>
      <c r="E12" s="8">
        <f>E13-SUM(E6:E11)</f>
        <v>317</v>
      </c>
      <c r="F12" s="60">
        <f t="shared" si="1"/>
        <v>0.26047658175842237</v>
      </c>
      <c r="G12" s="17">
        <f>C12/E12-1</f>
        <v>0.17981072555205047</v>
      </c>
      <c r="I12" s="63"/>
      <c r="J12" s="63"/>
      <c r="K12" s="62"/>
    </row>
    <row r="13" spans="1:11" ht="15">
      <c r="A13" s="12"/>
      <c r="B13" s="19" t="s">
        <v>5</v>
      </c>
      <c r="C13" s="20">
        <v>1752</v>
      </c>
      <c r="D13" s="23">
        <v>1</v>
      </c>
      <c r="E13" s="21">
        <v>1217</v>
      </c>
      <c r="F13" s="23">
        <v>1</v>
      </c>
      <c r="G13" s="52">
        <f>C13/E13-1</f>
        <v>0.4396055875102711</v>
      </c>
      <c r="I13" s="63"/>
      <c r="J13" s="63"/>
      <c r="K13" s="62"/>
    </row>
    <row r="14" spans="1:9" ht="15">
      <c r="A14" s="33" t="s">
        <v>34</v>
      </c>
      <c r="I14" s="55"/>
    </row>
    <row r="15" ht="15">
      <c r="I15" s="55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12">
    <cfRule type="cellIs" priority="4" dxfId="11" operator="lessThan">
      <formula>0</formula>
    </cfRule>
  </conditionalFormatting>
  <conditionalFormatting sqref="G13">
    <cfRule type="cellIs" priority="3" dxfId="11" operator="lessThan">
      <formula>0</formula>
    </cfRule>
  </conditionalFormatting>
  <conditionalFormatting sqref="G9">
    <cfRule type="cellIs" priority="1" dxfId="1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">
      <selection activeCell="C32" sqref="C32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87" t="s">
        <v>46</v>
      </c>
      <c r="B2" s="87"/>
      <c r="C2" s="87"/>
      <c r="D2" s="87"/>
      <c r="E2" s="87"/>
      <c r="F2" s="87"/>
      <c r="G2" s="87"/>
      <c r="H2" s="87"/>
    </row>
    <row r="3" spans="1:8" ht="11.25" customHeight="1">
      <c r="A3" s="1"/>
      <c r="B3" s="1"/>
      <c r="C3" s="1"/>
      <c r="D3" s="1"/>
      <c r="E3" s="1"/>
      <c r="H3" t="s">
        <v>9</v>
      </c>
    </row>
    <row r="4" spans="1:8" ht="37.5" customHeight="1">
      <c r="A4" s="90" t="s">
        <v>10</v>
      </c>
      <c r="B4" s="91"/>
      <c r="C4" s="74" t="s">
        <v>15</v>
      </c>
      <c r="D4" s="71" t="s">
        <v>41</v>
      </c>
      <c r="E4" s="72"/>
      <c r="F4" s="71" t="s">
        <v>42</v>
      </c>
      <c r="G4" s="72"/>
      <c r="H4" s="67" t="s">
        <v>8</v>
      </c>
    </row>
    <row r="5" spans="1:8" ht="33" customHeight="1">
      <c r="A5" s="92"/>
      <c r="B5" s="93"/>
      <c r="C5" s="75"/>
      <c r="D5" s="13" t="s">
        <v>7</v>
      </c>
      <c r="E5" s="14" t="s">
        <v>6</v>
      </c>
      <c r="F5" s="13" t="s">
        <v>7</v>
      </c>
      <c r="G5" s="14" t="s">
        <v>6</v>
      </c>
      <c r="H5" s="68"/>
    </row>
    <row r="6" spans="1:8" ht="15">
      <c r="A6" s="30"/>
      <c r="B6" s="5" t="s">
        <v>12</v>
      </c>
      <c r="C6" s="86" t="s">
        <v>16</v>
      </c>
      <c r="D6" s="7">
        <v>12</v>
      </c>
      <c r="E6" s="57">
        <f>+D6/$D$8</f>
        <v>0.03208556149732621</v>
      </c>
      <c r="F6" s="7">
        <v>15</v>
      </c>
      <c r="G6" s="57">
        <f>+F6/$F$8</f>
        <v>0.057034220532319393</v>
      </c>
      <c r="H6" s="15">
        <f>IF(F6=0," ",D6/F6-1)</f>
        <v>-0.19999999999999996</v>
      </c>
    </row>
    <row r="7" spans="1:8" ht="15">
      <c r="A7" s="29"/>
      <c r="B7" s="6" t="s">
        <v>13</v>
      </c>
      <c r="C7" s="76"/>
      <c r="D7" s="7">
        <v>362</v>
      </c>
      <c r="E7" s="57">
        <f>+D7/$D$8</f>
        <v>0.9679144385026738</v>
      </c>
      <c r="F7" s="7">
        <v>248</v>
      </c>
      <c r="G7" s="57">
        <f>+F7/$F$8</f>
        <v>0.9429657794676806</v>
      </c>
      <c r="H7" s="16">
        <f aca="true" t="shared" si="0" ref="H7:H17">D7/F7-1</f>
        <v>0.45967741935483875</v>
      </c>
    </row>
    <row r="8" spans="1:8" ht="15">
      <c r="A8" s="86" t="s">
        <v>11</v>
      </c>
      <c r="B8" s="78" t="s">
        <v>5</v>
      </c>
      <c r="C8" s="79"/>
      <c r="D8" s="82">
        <f>SUM(D6:D7)</f>
        <v>374</v>
      </c>
      <c r="E8" s="31">
        <f>SUM(E6:E7)</f>
        <v>1</v>
      </c>
      <c r="F8" s="88">
        <f>SUM(F6:F7)</f>
        <v>263</v>
      </c>
      <c r="G8" s="31">
        <f>SUM(G6:G7)</f>
        <v>1</v>
      </c>
      <c r="H8" s="84">
        <f>D8/F8-1</f>
        <v>0.42205323193916344</v>
      </c>
    </row>
    <row r="9" spans="1:8" ht="15">
      <c r="A9" s="77"/>
      <c r="B9" s="80"/>
      <c r="C9" s="81"/>
      <c r="D9" s="83"/>
      <c r="E9" s="58">
        <f>+D8/D17</f>
        <v>0.2134703196347032</v>
      </c>
      <c r="F9" s="89"/>
      <c r="G9" s="58">
        <f>+F8/F17</f>
        <v>0.2161051766639277</v>
      </c>
      <c r="H9" s="85"/>
    </row>
    <row r="10" spans="1:8" ht="15">
      <c r="A10" s="29"/>
      <c r="B10" s="24" t="s">
        <v>13</v>
      </c>
      <c r="C10" s="5" t="s">
        <v>17</v>
      </c>
      <c r="D10" s="8">
        <v>173</v>
      </c>
      <c r="E10" s="57">
        <f>D10/$D$15</f>
        <v>0.125544267053701</v>
      </c>
      <c r="F10" s="10">
        <v>157</v>
      </c>
      <c r="G10" s="57">
        <f>F10/$F$15</f>
        <v>0.16457023060796647</v>
      </c>
      <c r="H10" s="16">
        <f t="shared" si="0"/>
        <v>0.10191082802547768</v>
      </c>
    </row>
    <row r="11" spans="1:8" ht="15">
      <c r="A11" s="29"/>
      <c r="B11" s="24"/>
      <c r="C11" s="6" t="s">
        <v>18</v>
      </c>
      <c r="D11" s="8">
        <v>670</v>
      </c>
      <c r="E11" s="57">
        <f>D11/$D$15</f>
        <v>0.4862119013062409</v>
      </c>
      <c r="F11" s="11">
        <v>444</v>
      </c>
      <c r="G11" s="57">
        <f>F11/$F$15</f>
        <v>0.46540880503144655</v>
      </c>
      <c r="H11" s="16">
        <f t="shared" si="0"/>
        <v>0.5090090090090089</v>
      </c>
    </row>
    <row r="12" spans="1:8" ht="15">
      <c r="A12" s="29"/>
      <c r="B12" s="24"/>
      <c r="C12" s="6" t="s">
        <v>19</v>
      </c>
      <c r="D12" s="8">
        <v>1</v>
      </c>
      <c r="E12" s="57">
        <f>D12/$D$15</f>
        <v>0.000725689404934688</v>
      </c>
      <c r="F12" s="10">
        <v>1</v>
      </c>
      <c r="G12" s="57">
        <f>F12/$F$15</f>
        <v>0.0010482180293501049</v>
      </c>
      <c r="H12" s="16">
        <f>IF(F12=0," ",D12/F12-1)</f>
        <v>0</v>
      </c>
    </row>
    <row r="13" spans="1:8" ht="15">
      <c r="A13" s="29"/>
      <c r="B13" s="24"/>
      <c r="C13" s="6" t="s">
        <v>20</v>
      </c>
      <c r="D13" s="8">
        <v>485</v>
      </c>
      <c r="E13" s="57">
        <f>D13/$D$15</f>
        <v>0.3519593613933237</v>
      </c>
      <c r="F13" s="10">
        <v>304</v>
      </c>
      <c r="G13" s="57">
        <f>F13/$F$15</f>
        <v>0.31865828092243187</v>
      </c>
      <c r="H13" s="16">
        <f t="shared" si="0"/>
        <v>0.5953947368421053</v>
      </c>
    </row>
    <row r="14" spans="1:8" ht="15">
      <c r="A14" s="32"/>
      <c r="B14" s="24"/>
      <c r="C14" s="9" t="s">
        <v>36</v>
      </c>
      <c r="D14" s="8">
        <v>49</v>
      </c>
      <c r="E14" s="57">
        <f>D14/$D$15</f>
        <v>0.03555878084179971</v>
      </c>
      <c r="F14" s="10">
        <v>48</v>
      </c>
      <c r="G14" s="57">
        <f>F14/$F$15</f>
        <v>0.050314465408805034</v>
      </c>
      <c r="H14" s="16">
        <f t="shared" si="0"/>
        <v>0.02083333333333326</v>
      </c>
    </row>
    <row r="15" spans="1:8" ht="15">
      <c r="A15" s="76" t="s">
        <v>14</v>
      </c>
      <c r="B15" s="78" t="s">
        <v>5</v>
      </c>
      <c r="C15" s="79"/>
      <c r="D15" s="82">
        <f>SUM(D10:D14)</f>
        <v>1378</v>
      </c>
      <c r="E15" s="31">
        <f>SUM(E10:E14)</f>
        <v>1</v>
      </c>
      <c r="F15" s="82">
        <f>SUM(F10:F14)</f>
        <v>954</v>
      </c>
      <c r="G15" s="31">
        <f>SUM(G10:G14)</f>
        <v>1</v>
      </c>
      <c r="H15" s="84">
        <f>D15/F15-1</f>
        <v>0.4444444444444444</v>
      </c>
    </row>
    <row r="16" spans="1:8" ht="15">
      <c r="A16" s="77"/>
      <c r="B16" s="80"/>
      <c r="C16" s="81"/>
      <c r="D16" s="83"/>
      <c r="E16" s="58">
        <f>+D15/D17</f>
        <v>0.7865296803652968</v>
      </c>
      <c r="F16" s="83"/>
      <c r="G16" s="58">
        <f>F15/F17</f>
        <v>0.7838948233360723</v>
      </c>
      <c r="H16" s="85"/>
    </row>
    <row r="17" spans="1:8" ht="15">
      <c r="A17" s="27"/>
      <c r="B17" s="19" t="s">
        <v>5</v>
      </c>
      <c r="C17" s="28"/>
      <c r="D17" s="21">
        <f>+D15+D8</f>
        <v>1752</v>
      </c>
      <c r="E17" s="22">
        <f>E9+E16</f>
        <v>1</v>
      </c>
      <c r="F17" s="21">
        <f>+F15+F8</f>
        <v>1217</v>
      </c>
      <c r="G17" s="22">
        <f>G9+G16</f>
        <v>1</v>
      </c>
      <c r="H17" s="18">
        <f t="shared" si="0"/>
        <v>0.4396055875102711</v>
      </c>
    </row>
    <row r="18" ht="15">
      <c r="A18" s="33" t="s">
        <v>34</v>
      </c>
    </row>
    <row r="20" spans="1:3" ht="39.75" customHeight="1">
      <c r="A20" s="94" t="s">
        <v>47</v>
      </c>
      <c r="B20" s="94"/>
      <c r="C20" s="94"/>
    </row>
    <row r="21" spans="1:3" ht="21.75" customHeight="1">
      <c r="A21" s="47" t="s">
        <v>24</v>
      </c>
      <c r="B21" s="46" t="s">
        <v>25</v>
      </c>
      <c r="C21" s="43" t="s">
        <v>23</v>
      </c>
    </row>
    <row r="22" spans="1:3" ht="15">
      <c r="A22" s="45">
        <v>2007</v>
      </c>
      <c r="B22" s="45">
        <v>199</v>
      </c>
      <c r="C22" s="61">
        <f aca="true" t="shared" si="1" ref="C22:C37">B22/$B$38</f>
        <v>0.11358447488584475</v>
      </c>
    </row>
    <row r="23" spans="1:3" ht="15">
      <c r="A23" s="45">
        <v>2006</v>
      </c>
      <c r="B23" s="45">
        <v>179</v>
      </c>
      <c r="C23" s="61">
        <f t="shared" si="1"/>
        <v>0.1021689497716895</v>
      </c>
    </row>
    <row r="24" spans="1:3" ht="15">
      <c r="A24" s="45">
        <v>2008</v>
      </c>
      <c r="B24" s="45">
        <v>158</v>
      </c>
      <c r="C24" s="61">
        <f t="shared" si="1"/>
        <v>0.09018264840182648</v>
      </c>
    </row>
    <row r="25" spans="1:3" ht="15">
      <c r="A25" s="45">
        <v>2005</v>
      </c>
      <c r="B25" s="45">
        <v>137</v>
      </c>
      <c r="C25" s="61">
        <f t="shared" si="1"/>
        <v>0.07819634703196347</v>
      </c>
    </row>
    <row r="26" spans="1:3" ht="15">
      <c r="A26" s="45">
        <v>2009</v>
      </c>
      <c r="B26" s="45">
        <v>135</v>
      </c>
      <c r="C26" s="61">
        <f t="shared" si="1"/>
        <v>0.07705479452054795</v>
      </c>
    </row>
    <row r="27" spans="1:3" ht="15">
      <c r="A27" s="45">
        <v>2010</v>
      </c>
      <c r="B27" s="45">
        <v>124</v>
      </c>
      <c r="C27" s="61">
        <f t="shared" si="1"/>
        <v>0.07077625570776255</v>
      </c>
    </row>
    <row r="28" spans="1:3" ht="15">
      <c r="A28" s="45">
        <v>2012</v>
      </c>
      <c r="B28" s="45">
        <v>106</v>
      </c>
      <c r="C28" s="61">
        <f t="shared" si="1"/>
        <v>0.06050228310502283</v>
      </c>
    </row>
    <row r="29" spans="1:3" ht="15">
      <c r="A29" s="45">
        <v>2011</v>
      </c>
      <c r="B29" s="45">
        <v>105</v>
      </c>
      <c r="C29" s="61">
        <f t="shared" si="1"/>
        <v>0.059931506849315065</v>
      </c>
    </row>
    <row r="30" spans="1:3" ht="15">
      <c r="A30" s="45">
        <v>2013</v>
      </c>
      <c r="B30" s="45">
        <v>94</v>
      </c>
      <c r="C30" s="61">
        <f t="shared" si="1"/>
        <v>0.05365296803652968</v>
      </c>
    </row>
    <row r="31" spans="1:3" ht="15">
      <c r="A31" s="45">
        <v>2004</v>
      </c>
      <c r="B31" s="45">
        <v>83</v>
      </c>
      <c r="C31" s="61">
        <f t="shared" si="1"/>
        <v>0.04737442922374429</v>
      </c>
    </row>
    <row r="32" spans="1:3" ht="15">
      <c r="A32" s="45">
        <v>2014</v>
      </c>
      <c r="B32" s="45">
        <v>64</v>
      </c>
      <c r="C32" s="61">
        <f t="shared" si="1"/>
        <v>0.0365296803652968</v>
      </c>
    </row>
    <row r="33" spans="1:3" ht="15">
      <c r="A33" s="45">
        <v>2015</v>
      </c>
      <c r="B33" s="45">
        <v>47</v>
      </c>
      <c r="C33" s="61">
        <f t="shared" si="1"/>
        <v>0.02682648401826484</v>
      </c>
    </row>
    <row r="34" spans="1:3" ht="15">
      <c r="A34" s="45">
        <v>2022</v>
      </c>
      <c r="B34" s="45">
        <v>45</v>
      </c>
      <c r="C34" s="61">
        <f t="shared" si="1"/>
        <v>0.025684931506849314</v>
      </c>
    </row>
    <row r="35" spans="1:3" ht="15">
      <c r="A35" s="45">
        <v>2003</v>
      </c>
      <c r="B35" s="45">
        <v>43</v>
      </c>
      <c r="C35" s="61">
        <f t="shared" si="1"/>
        <v>0.02454337899543379</v>
      </c>
    </row>
    <row r="36" spans="1:3" ht="15">
      <c r="A36" s="45">
        <v>2002</v>
      </c>
      <c r="B36" s="45">
        <v>39</v>
      </c>
      <c r="C36" s="61">
        <f t="shared" si="1"/>
        <v>0.02226027397260274</v>
      </c>
    </row>
    <row r="37" spans="1:3" ht="15">
      <c r="A37" s="44" t="s">
        <v>39</v>
      </c>
      <c r="B37" s="44">
        <f>B38-SUM(B22:B36)</f>
        <v>194</v>
      </c>
      <c r="C37" s="61">
        <f t="shared" si="1"/>
        <v>0.11073059360730593</v>
      </c>
    </row>
    <row r="38" spans="1:4" ht="15">
      <c r="A38" s="48" t="s">
        <v>26</v>
      </c>
      <c r="B38" s="50">
        <f>D17</f>
        <v>1752</v>
      </c>
      <c r="C38" s="49">
        <f>SUM(C22:C37)</f>
        <v>1</v>
      </c>
      <c r="D38" s="53"/>
    </row>
    <row r="39" spans="1:3" ht="15">
      <c r="A39" s="95" t="s">
        <v>34</v>
      </c>
      <c r="B39" s="95"/>
      <c r="C39" s="95"/>
    </row>
    <row r="40" spans="1:3" ht="15">
      <c r="A40" s="96"/>
      <c r="B40" s="96"/>
      <c r="C40" s="96"/>
    </row>
  </sheetData>
  <sheetProtection/>
  <mergeCells count="19">
    <mergeCell ref="A20:C20"/>
    <mergeCell ref="A15:A16"/>
    <mergeCell ref="B15:C16"/>
    <mergeCell ref="D15:D16"/>
    <mergeCell ref="F15:F16"/>
    <mergeCell ref="A39:C40"/>
    <mergeCell ref="H15:H16"/>
    <mergeCell ref="C6:C7"/>
    <mergeCell ref="A8:A9"/>
    <mergeCell ref="B8:C9"/>
    <mergeCell ref="D8:D9"/>
    <mergeCell ref="F8:F9"/>
    <mergeCell ref="H8:H9"/>
    <mergeCell ref="A2:H2"/>
    <mergeCell ref="A4:B5"/>
    <mergeCell ref="C4:C5"/>
    <mergeCell ref="D4:E4"/>
    <mergeCell ref="F4:G4"/>
    <mergeCell ref="H4:H5"/>
  </mergeCells>
  <conditionalFormatting sqref="H6:H8 H10:H15 C22:C37">
    <cfRule type="cellIs" priority="13" dxfId="11" operator="lessThan">
      <formula>0</formula>
    </cfRule>
  </conditionalFormatting>
  <conditionalFormatting sqref="H17">
    <cfRule type="cellIs" priority="12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Marek_Wolfigiel</cp:lastModifiedBy>
  <cp:lastPrinted>2016-07-29T11:01:19Z</cp:lastPrinted>
  <dcterms:created xsi:type="dcterms:W3CDTF">2012-03-22T10:49:24Z</dcterms:created>
  <dcterms:modified xsi:type="dcterms:W3CDTF">2022-08-10T13:41:20Z</dcterms:modified>
  <cp:category/>
  <cp:version/>
  <cp:contentType/>
  <cp:contentStatus/>
</cp:coreProperties>
</file>