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<sst xmlns="http://schemas.openxmlformats.org/spreadsheetml/2006/main" count="102" uniqueCount="46">
  <si>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</si>
  <si>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</si>
  <si>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</si>
  <si>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</si>
  <si>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</si>
  <si>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</si>
  <si>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</si>
  <si>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</si>
  <si>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</si>
  <si>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</si>
  <si>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</si>
  <si>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</si>
  <si>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</si>
  <si>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</si>
  <si>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</si>
  <si>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</si>
  <si>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</si>
  <si>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</si>
  <si>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</si>
  <si>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</si>
  <si>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</si>
  <si>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INNY</t>
  </si>
  <si>
    <t>*/ w tym zabudowane podwozia marki MB, rejestrowane również pod inną marką</t>
  </si>
  <si>
    <t>udział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</si>
  <si>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</si>
  <si>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</si>
  <si>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</si>
  <si>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</si>
  <si>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</si>
  <si>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</si>
  <si>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</si>
  <si>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</si>
  <si>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</si>
  <si>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IVECO</t>
  </si>
  <si>
    <t>Źródło: PZPM i JMK - analizy na podstawie Centralnej Ewidencji Pojazdów</t>
  </si>
  <si>
    <t xml:space="preserve"> </t>
  </si>
  <si>
    <t>b.d./inny</t>
  </si>
  <si>
    <t>SOR</t>
  </si>
  <si>
    <t>VOLVO</t>
  </si>
  <si>
    <t>Pierwsze rejestracje używanych autobusów, 
wg. roku produkcji; styczeń-luty, 2022</t>
  </si>
  <si>
    <t>1 - 4.2022</t>
  </si>
  <si>
    <t>1 - 4.2021</t>
  </si>
  <si>
    <t>Pierwsze rejestracje NOWYCH autobusów w Polsce
styczeń - kwiecień, 2022 rok
według segmentów</t>
  </si>
  <si>
    <t>Pierwsze rejestracje NOWYCH autobusów w Polsce 
styczeń-kwiecień, 2022 rok</t>
  </si>
  <si>
    <t>Pierwsze rejestracje UŻYWANYCH autobusów w Polsce, 
styczeń - kwiecień, 2022 rok</t>
  </si>
  <si>
    <t>Pierwsze rejestracje UŻYWANYCH autobusów w Polsce
styczeń - kwiecień, 2022 rok
według segmentów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</si>
</sst>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0" fontId="50" fillId="0" borderId="12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1" fillId="33" borderId="16" xfId="0" applyFont="1" applyFill="1" applyBorder="1" applyAlignment="1">
      <alignment vertical="center"/>
    </xf>
    <xf numFmtId="0" fontId="51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1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50" fillId="0" borderId="18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right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0" fillId="0" borderId="11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vertical="center" wrapText="1"/>
    </xf>
    <xf numFmtId="0" fontId="50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50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1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50" fillId="0" borderId="12" xfId="0" applyNumberFormat="1" applyFont="1" applyBorder="1" applyAlignment="1">
      <alignment horizontal="center" vertical="center"/>
    </xf>
    <xf numFmtId="170" fontId="50" fillId="0" borderId="17" xfId="0" applyNumberFormat="1" applyFont="1" applyBorder="1" applyAlignment="1">
      <alignment horizontal="center" vertical="center"/>
    </xf>
    <xf numFmtId="170" fontId="50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0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50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49" fontId="50" fillId="33" borderId="20" xfId="0" applyNumberFormat="1" applyFont="1" applyFill="1" applyBorder="1" applyAlignment="1">
      <alignment horizontal="center" vertical="center"/>
    </xf>
    <xf numFmtId="49" fontId="50" fillId="33" borderId="18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20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5" t="s">
        <v>43</v>
      </c>
      <c r="B1" s="75"/>
      <c r="C1" s="75"/>
      <c r="D1" s="75"/>
      <c r="E1" s="75"/>
      <c r="F1" s="75"/>
      <c r="G1" s="75"/>
    </row>
    <row r="2" spans="1:7" ht="14.25">
      <c r="A2" s="75"/>
      <c r="B2" s="75"/>
      <c r="C2" s="75"/>
      <c r="D2" s="75"/>
      <c r="E2" s="75"/>
      <c r="F2" s="75"/>
      <c r="G2" s="75"/>
    </row>
    <row r="3" spans="1:7" ht="14.25">
      <c r="A3" s="67"/>
      <c r="B3" s="1"/>
      <c r="C3" s="1"/>
      <c r="D3" s="1"/>
      <c r="E3" s="1"/>
      <c r="G3" s="34" t="s">
        <v>9</v>
      </c>
    </row>
    <row r="4" spans="1:7" ht="25.5" customHeight="1">
      <c r="A4" s="71" t="s">
        <v>3</v>
      </c>
      <c r="B4" s="71" t="s">
        <v>4</v>
      </c>
      <c r="C4" s="73" t="s">
        <v>40</v>
      </c>
      <c r="D4" s="74"/>
      <c r="E4" s="73" t="s">
        <v>41</v>
      </c>
      <c r="F4" s="74"/>
      <c r="G4" s="69" t="s">
        <v>8</v>
      </c>
    </row>
    <row r="5" spans="1:7" ht="42.75" customHeight="1">
      <c r="A5" s="71"/>
      <c r="B5" s="72"/>
      <c r="C5" s="13" t="s">
        <v>7</v>
      </c>
      <c r="D5" s="14" t="s">
        <v>6</v>
      </c>
      <c r="E5" s="13" t="s">
        <v>7</v>
      </c>
      <c r="F5" s="14" t="s">
        <v>6</v>
      </c>
      <c r="G5" s="70"/>
    </row>
    <row r="6" spans="1:10" ht="14.25">
      <c r="A6" s="2">
        <v>1</v>
      </c>
      <c r="B6" s="5" t="s">
        <v>27</v>
      </c>
      <c r="C6" s="7">
        <v>131</v>
      </c>
      <c r="D6" s="59">
        <f aca="true" t="shared" si="0" ref="D6:D14">C6/$C$15</f>
        <v>0.31873479318734793</v>
      </c>
      <c r="E6" s="10">
        <v>163</v>
      </c>
      <c r="F6" s="59">
        <f aca="true" t="shared" si="1" ref="F6:F14">E6/$E$15</f>
        <v>0.422279792746114</v>
      </c>
      <c r="G6" s="16">
        <f>C6/E6-1</f>
        <v>-0.19631901840490795</v>
      </c>
      <c r="H6" s="65"/>
      <c r="I6" s="57"/>
      <c r="J6" s="64"/>
    </row>
    <row r="7" spans="1:10" ht="14.25">
      <c r="A7" s="3">
        <v>2</v>
      </c>
      <c r="B7" s="6" t="s">
        <v>0</v>
      </c>
      <c r="C7" s="7">
        <v>108</v>
      </c>
      <c r="D7" s="59">
        <f t="shared" si="0"/>
        <v>0.26277372262773724</v>
      </c>
      <c r="E7" s="10">
        <v>57</v>
      </c>
      <c r="F7" s="59">
        <f t="shared" si="1"/>
        <v>0.14766839378238342</v>
      </c>
      <c r="G7" s="16">
        <f aca="true" t="shared" si="2" ref="G7:G13">IF(E7=0,"",C7/E7-1)</f>
        <v>0.894736842105263</v>
      </c>
      <c r="H7" s="65"/>
      <c r="I7" s="57"/>
      <c r="J7" s="64"/>
    </row>
    <row r="8" spans="1:10" ht="14.25">
      <c r="A8" s="3">
        <v>3</v>
      </c>
      <c r="B8" s="6" t="s">
        <v>32</v>
      </c>
      <c r="C8" s="8">
        <v>90</v>
      </c>
      <c r="D8" s="59">
        <f t="shared" si="0"/>
        <v>0.21897810218978103</v>
      </c>
      <c r="E8" s="11">
        <v>18</v>
      </c>
      <c r="F8" s="59">
        <f t="shared" si="1"/>
        <v>0.046632124352331605</v>
      </c>
      <c r="G8" s="16">
        <f t="shared" si="2"/>
        <v>4</v>
      </c>
      <c r="H8" s="65"/>
      <c r="I8" s="57"/>
      <c r="J8" s="64"/>
    </row>
    <row r="9" spans="1:10" ht="14.25">
      <c r="A9" s="3">
        <v>4</v>
      </c>
      <c r="B9" s="40" t="s">
        <v>38</v>
      </c>
      <c r="C9" s="8">
        <v>31</v>
      </c>
      <c r="D9" s="59">
        <f t="shared" si="0"/>
        <v>0.07542579075425791</v>
      </c>
      <c r="E9" s="10"/>
      <c r="F9" s="59">
        <f t="shared" si="1"/>
        <v>0</v>
      </c>
      <c r="G9" s="16">
        <f t="shared" si="2"/>
      </c>
      <c r="H9" s="65"/>
      <c r="I9" s="57"/>
      <c r="J9" s="64"/>
    </row>
    <row r="10" spans="1:10" ht="14.25" customHeight="1">
      <c r="A10" s="68">
        <v>5</v>
      </c>
      <c r="B10" s="38" t="s">
        <v>33</v>
      </c>
      <c r="C10" s="8">
        <v>14</v>
      </c>
      <c r="D10" s="59">
        <f t="shared" si="0"/>
        <v>0.0340632603406326</v>
      </c>
      <c r="E10" s="10">
        <v>1</v>
      </c>
      <c r="F10" s="59">
        <f t="shared" si="1"/>
        <v>0.0025906735751295338</v>
      </c>
      <c r="G10" s="16">
        <f t="shared" si="2"/>
        <v>13</v>
      </c>
      <c r="H10" s="65"/>
      <c r="I10" s="57"/>
      <c r="J10" s="64"/>
    </row>
    <row r="11" spans="1:10" ht="14.25" customHeight="1" hidden="1">
      <c r="A11" s="39"/>
      <c r="B11" s="6"/>
      <c r="C11" s="8"/>
      <c r="D11" s="59"/>
      <c r="E11" s="10"/>
      <c r="F11" s="59"/>
      <c r="G11" s="16">
        <f t="shared" si="2"/>
      </c>
      <c r="H11" s="65"/>
      <c r="I11" s="57"/>
      <c r="J11" s="64"/>
    </row>
    <row r="12" spans="1:10" ht="14.25" customHeight="1" hidden="1">
      <c r="A12" s="41"/>
      <c r="B12" s="6"/>
      <c r="C12" s="8"/>
      <c r="D12" s="59"/>
      <c r="E12" s="10"/>
      <c r="F12" s="59"/>
      <c r="G12" s="16"/>
      <c r="H12" s="65"/>
      <c r="I12" s="57"/>
      <c r="J12" s="64"/>
    </row>
    <row r="13" spans="1:10" ht="14.2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4.25" customHeight="1">
      <c r="A14" s="41"/>
      <c r="B14" s="9" t="s">
        <v>2</v>
      </c>
      <c r="C14" s="8">
        <f>C15-SUM(C6:C13)</f>
        <v>37</v>
      </c>
      <c r="D14" s="59">
        <f t="shared" si="0"/>
        <v>0.09002433090024331</v>
      </c>
      <c r="E14" s="8">
        <f>E15-SUM(E6:E13)</f>
        <v>147</v>
      </c>
      <c r="F14" s="59">
        <f t="shared" si="1"/>
        <v>0.38082901554404147</v>
      </c>
      <c r="G14" s="16">
        <f>C14/E14-1</f>
        <v>-0.7482993197278911</v>
      </c>
      <c r="H14" s="65"/>
      <c r="I14" s="57"/>
      <c r="J14" s="64"/>
    </row>
    <row r="15" spans="1:10" ht="14.25">
      <c r="A15" s="12"/>
      <c r="B15" s="19" t="s">
        <v>31</v>
      </c>
      <c r="C15" s="20">
        <v>411</v>
      </c>
      <c r="D15" s="22">
        <v>1</v>
      </c>
      <c r="E15" s="21">
        <v>386</v>
      </c>
      <c r="F15" s="23">
        <v>1</v>
      </c>
      <c r="G15" s="54">
        <f>C15/E15-1</f>
        <v>0.06476683937823835</v>
      </c>
      <c r="H15" s="65"/>
      <c r="J15" s="64"/>
    </row>
    <row r="16" ht="14.25">
      <c r="A16" s="37" t="s">
        <v>22</v>
      </c>
    </row>
    <row r="17" ht="14.25">
      <c r="A17" s="37" t="s">
        <v>30</v>
      </c>
    </row>
    <row r="18" ht="14.25">
      <c r="A18" s="33" t="s">
        <v>34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1" operator="lessThan">
      <formula>0</formula>
    </cfRule>
  </conditionalFormatting>
  <conditionalFormatting sqref="G6:G14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showGridLines="0" zoomScalePageLayoutView="0" workbookViewId="0" topLeftCell="A7">
      <selection activeCell="K18" sqref="K18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9" t="s">
        <v>42</v>
      </c>
      <c r="B2" s="89"/>
      <c r="C2" s="89"/>
      <c r="D2" s="89"/>
      <c r="E2" s="89"/>
      <c r="F2" s="89"/>
      <c r="G2" s="89"/>
      <c r="H2" s="89"/>
    </row>
    <row r="3" spans="1:8" ht="14.25">
      <c r="A3" s="1"/>
      <c r="B3" s="1"/>
      <c r="C3" s="1"/>
      <c r="D3" s="1"/>
      <c r="E3" s="1"/>
      <c r="H3" s="34" t="s">
        <v>9</v>
      </c>
    </row>
    <row r="4" spans="1:8" ht="37.5" customHeight="1">
      <c r="A4" s="92" t="s">
        <v>10</v>
      </c>
      <c r="B4" s="93"/>
      <c r="C4" s="76" t="s">
        <v>15</v>
      </c>
      <c r="D4" s="73" t="s">
        <v>40</v>
      </c>
      <c r="E4" s="74"/>
      <c r="F4" s="73" t="s">
        <v>41</v>
      </c>
      <c r="G4" s="74"/>
      <c r="H4" s="69" t="s">
        <v>8</v>
      </c>
    </row>
    <row r="5" spans="1:8" ht="33" customHeight="1">
      <c r="A5" s="94"/>
      <c r="B5" s="95"/>
      <c r="C5" s="77"/>
      <c r="D5" s="13" t="s">
        <v>7</v>
      </c>
      <c r="E5" s="14" t="s">
        <v>6</v>
      </c>
      <c r="F5" s="13" t="s">
        <v>7</v>
      </c>
      <c r="G5" s="14" t="s">
        <v>6</v>
      </c>
      <c r="H5" s="70"/>
    </row>
    <row r="6" spans="1:8" ht="14.25">
      <c r="A6" s="30"/>
      <c r="B6" s="5" t="s">
        <v>12</v>
      </c>
      <c r="C6" s="88" t="s">
        <v>16</v>
      </c>
      <c r="D6" s="7"/>
      <c r="E6" s="59">
        <f>IF(D6=0,"",D6/$D$8)</f>
      </c>
      <c r="F6" s="10">
        <v>2</v>
      </c>
      <c r="G6" s="4">
        <f>IF(F6=0,"",F6/$F$8)</f>
        <v>0.00909090909090909</v>
      </c>
      <c r="H6" s="16">
        <f>IF(F6=0,"",D6/F6-1)</f>
        <v>-1</v>
      </c>
    </row>
    <row r="7" spans="1:9" ht="14.25">
      <c r="A7" s="35"/>
      <c r="B7" s="6" t="s">
        <v>13</v>
      </c>
      <c r="C7" s="78"/>
      <c r="D7" s="7">
        <v>151</v>
      </c>
      <c r="E7" s="59">
        <f>+D7/$D$8</f>
        <v>1</v>
      </c>
      <c r="F7" s="10">
        <v>218</v>
      </c>
      <c r="G7" s="59">
        <f>+F7/$F$8</f>
        <v>0.990909090909091</v>
      </c>
      <c r="H7" s="16">
        <f>D7/F7-1</f>
        <v>-0.30733944954128445</v>
      </c>
      <c r="I7" s="56"/>
    </row>
    <row r="8" spans="1:9" ht="14.25">
      <c r="A8" s="88" t="s">
        <v>11</v>
      </c>
      <c r="B8" s="80" t="s">
        <v>5</v>
      </c>
      <c r="C8" s="81"/>
      <c r="D8" s="84">
        <f>SUM(D6:D7)</f>
        <v>151</v>
      </c>
      <c r="E8" s="61">
        <f>SUM(E6:E7)</f>
        <v>1</v>
      </c>
      <c r="F8" s="90">
        <f>SUM(F6:F7)</f>
        <v>220</v>
      </c>
      <c r="G8" s="61">
        <f>SUM(G6:G7)</f>
        <v>1</v>
      </c>
      <c r="H8" s="86">
        <f>D8/F8-1</f>
        <v>-0.3136363636363636</v>
      </c>
      <c r="I8" s="58"/>
    </row>
    <row r="9" spans="1:9" ht="14.25">
      <c r="A9" s="79"/>
      <c r="B9" s="82"/>
      <c r="C9" s="83"/>
      <c r="D9" s="85"/>
      <c r="E9" s="60">
        <f>+D8/D17</f>
        <v>0.36739659367396593</v>
      </c>
      <c r="F9" s="91"/>
      <c r="G9" s="60">
        <f>+F8/F17</f>
        <v>0.5699481865284974</v>
      </c>
      <c r="H9" s="87"/>
      <c r="I9" s="58"/>
    </row>
    <row r="10" spans="1:9" ht="14.25">
      <c r="A10" s="35"/>
      <c r="B10" s="6" t="s">
        <v>13</v>
      </c>
      <c r="C10" s="24" t="s">
        <v>17</v>
      </c>
      <c r="D10" s="8">
        <v>235</v>
      </c>
      <c r="E10" s="59">
        <f>D10/$D$15</f>
        <v>0.9038461538461539</v>
      </c>
      <c r="F10" s="10">
        <v>131</v>
      </c>
      <c r="G10" s="59">
        <f>F10/$F$15</f>
        <v>0.7891566265060241</v>
      </c>
      <c r="H10" s="16">
        <f>D10/F10-1</f>
        <v>0.7938931297709924</v>
      </c>
      <c r="I10" s="58"/>
    </row>
    <row r="11" spans="1:9" ht="14.25">
      <c r="A11" s="35"/>
      <c r="B11" s="6"/>
      <c r="C11" s="24" t="s">
        <v>18</v>
      </c>
      <c r="D11" s="8">
        <v>9</v>
      </c>
      <c r="E11" s="59">
        <f>D11/$D$15</f>
        <v>0.03461538461538462</v>
      </c>
      <c r="F11" s="11">
        <v>3</v>
      </c>
      <c r="G11" s="59">
        <f>F11/$F$15</f>
        <v>0.018072289156626505</v>
      </c>
      <c r="H11" s="16">
        <f>IF(F11=0,"",D11/F11-1)</f>
        <v>2</v>
      </c>
      <c r="I11" s="58"/>
    </row>
    <row r="12" spans="1:9" ht="14.25">
      <c r="A12" s="35"/>
      <c r="B12" s="6"/>
      <c r="C12" s="24" t="s">
        <v>19</v>
      </c>
      <c r="D12" s="8">
        <v>2</v>
      </c>
      <c r="E12" s="59">
        <f>IF(D12=0,"",D12/$D$15)</f>
        <v>0.007692307692307693</v>
      </c>
      <c r="F12" s="10">
        <v>1</v>
      </c>
      <c r="G12" s="59">
        <f>IF(F12=0,"",F12/$F$15)</f>
        <v>0.006024096385542169</v>
      </c>
      <c r="H12" s="16">
        <f>IF(F12=0,"",D12/F12-1)</f>
        <v>1</v>
      </c>
      <c r="I12" s="58"/>
    </row>
    <row r="13" spans="1:9" ht="14.25">
      <c r="A13" s="35"/>
      <c r="B13" s="6"/>
      <c r="C13" s="24" t="s">
        <v>20</v>
      </c>
      <c r="D13" s="8">
        <v>13</v>
      </c>
      <c r="E13" s="59">
        <f>D13/$D$15</f>
        <v>0.05</v>
      </c>
      <c r="F13" s="10">
        <v>31</v>
      </c>
      <c r="G13" s="59">
        <f>F13/$F$15</f>
        <v>0.18674698795180722</v>
      </c>
      <c r="H13" s="16">
        <f>D13/F13-1</f>
        <v>-0.5806451612903225</v>
      </c>
      <c r="I13" s="58"/>
    </row>
    <row r="14" spans="1:9" ht="14.25">
      <c r="A14" s="36"/>
      <c r="B14" s="24"/>
      <c r="C14" s="24" t="s">
        <v>21</v>
      </c>
      <c r="D14" s="8">
        <v>1</v>
      </c>
      <c r="E14" s="59">
        <f>IF(D14=0,"",D14/$D$15)</f>
        <v>0.0038461538461538464</v>
      </c>
      <c r="F14" s="10"/>
      <c r="G14" s="59">
        <f>IF(F14=0,"",F14/$F$15)</f>
      </c>
      <c r="H14" s="16">
        <f>IF(F14=0,"",D14/F14-1)</f>
      </c>
      <c r="I14" s="58"/>
    </row>
    <row r="15" spans="1:9" ht="14.25">
      <c r="A15" s="78" t="s">
        <v>14</v>
      </c>
      <c r="B15" s="80" t="s">
        <v>5</v>
      </c>
      <c r="C15" s="81"/>
      <c r="D15" s="84">
        <f>SUM(D10:D14)</f>
        <v>260</v>
      </c>
      <c r="E15" s="61">
        <f>SUM(E10:E14)</f>
        <v>1</v>
      </c>
      <c r="F15" s="84">
        <f>SUM(F10:F14)</f>
        <v>166</v>
      </c>
      <c r="G15" s="61">
        <f>SUM(G10:G14)</f>
        <v>1</v>
      </c>
      <c r="H15" s="86">
        <f>D15/F15-1</f>
        <v>0.5662650602409638</v>
      </c>
      <c r="I15" s="58"/>
    </row>
    <row r="16" spans="1:9" ht="14.25">
      <c r="A16" s="79"/>
      <c r="B16" s="82"/>
      <c r="C16" s="83"/>
      <c r="D16" s="85"/>
      <c r="E16" s="60">
        <f>+D15/D17</f>
        <v>0.6326034063260341</v>
      </c>
      <c r="F16" s="85"/>
      <c r="G16" s="60">
        <f>F15/F17</f>
        <v>0.43005181347150256</v>
      </c>
      <c r="H16" s="87"/>
      <c r="I16" s="58"/>
    </row>
    <row r="17" spans="1:9" ht="14.25">
      <c r="A17" s="27"/>
      <c r="B17" s="19" t="s">
        <v>28</v>
      </c>
      <c r="C17" s="28"/>
      <c r="D17" s="21">
        <f>+D15+D8</f>
        <v>411</v>
      </c>
      <c r="E17" s="22">
        <v>1</v>
      </c>
      <c r="F17" s="21">
        <f>+F8+F15</f>
        <v>386</v>
      </c>
      <c r="G17" s="22">
        <v>1</v>
      </c>
      <c r="H17" s="54">
        <f>D17/F17-1</f>
        <v>0.06476683937823835</v>
      </c>
      <c r="I17" s="58"/>
    </row>
    <row r="18" ht="14.25">
      <c r="A18" s="33" t="s">
        <v>34</v>
      </c>
    </row>
    <row r="19" ht="14.25">
      <c r="A19" s="33" t="s">
        <v>29</v>
      </c>
    </row>
    <row r="20" ht="14.25">
      <c r="H20" s="53"/>
    </row>
    <row r="22" ht="14.25">
      <c r="B22" t="s">
        <v>35</v>
      </c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 H15 H13">
    <cfRule type="cellIs" priority="5" dxfId="11" operator="lessThan">
      <formula>0</formula>
    </cfRule>
  </conditionalFormatting>
  <conditionalFormatting sqref="H17">
    <cfRule type="cellIs" priority="4" dxfId="11" operator="lessThan">
      <formula>0</formula>
    </cfRule>
  </conditionalFormatting>
  <conditionalFormatting sqref="H14">
    <cfRule type="cellIs" priority="3" dxfId="11" operator="lessThan">
      <formula>0</formula>
    </cfRule>
  </conditionalFormatting>
  <conditionalFormatting sqref="H11:H12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4">
      <selection activeCell="G9" sqref="G9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4.25">
      <c r="A1" s="75" t="s">
        <v>44</v>
      </c>
      <c r="B1" s="75"/>
      <c r="C1" s="75"/>
      <c r="D1" s="75"/>
      <c r="E1" s="75"/>
      <c r="F1" s="75"/>
      <c r="G1" s="75"/>
    </row>
    <row r="2" spans="1:7" ht="14.25">
      <c r="A2" s="75"/>
      <c r="B2" s="75"/>
      <c r="C2" s="75"/>
      <c r="D2" s="75"/>
      <c r="E2" s="75"/>
      <c r="F2" s="75"/>
      <c r="G2" s="75"/>
    </row>
    <row r="3" spans="1:7" ht="14.25">
      <c r="A3" s="1"/>
      <c r="B3" s="1"/>
      <c r="C3" s="1"/>
      <c r="D3" s="1"/>
      <c r="E3" s="1"/>
      <c r="G3" t="s">
        <v>9</v>
      </c>
    </row>
    <row r="4" spans="1:7" ht="25.5" customHeight="1">
      <c r="A4" s="71" t="s">
        <v>3</v>
      </c>
      <c r="B4" s="71" t="s">
        <v>4</v>
      </c>
      <c r="C4" s="73" t="s">
        <v>40</v>
      </c>
      <c r="D4" s="74"/>
      <c r="E4" s="73" t="s">
        <v>41</v>
      </c>
      <c r="F4" s="74"/>
      <c r="G4" s="69" t="s">
        <v>8</v>
      </c>
    </row>
    <row r="5" spans="1:7" ht="42.75" customHeight="1">
      <c r="A5" s="71"/>
      <c r="B5" s="72"/>
      <c r="C5" s="13" t="s">
        <v>7</v>
      </c>
      <c r="D5" s="14" t="s">
        <v>6</v>
      </c>
      <c r="E5" s="13" t="s">
        <v>7</v>
      </c>
      <c r="F5" s="14" t="s">
        <v>6</v>
      </c>
      <c r="G5" s="70"/>
    </row>
    <row r="6" spans="1:11" ht="14.25">
      <c r="A6" s="25">
        <v>1</v>
      </c>
      <c r="B6" s="5" t="s">
        <v>33</v>
      </c>
      <c r="C6" s="7">
        <v>286</v>
      </c>
      <c r="D6" s="59">
        <f aca="true" t="shared" si="0" ref="D6:D12">C6/$C$13</f>
        <v>0.27032136105860116</v>
      </c>
      <c r="E6" s="10">
        <v>138</v>
      </c>
      <c r="F6" s="59">
        <f aca="true" t="shared" si="1" ref="F6:F12">E6/$E$13</f>
        <v>0.21100917431192662</v>
      </c>
      <c r="G6" s="15">
        <f aca="true" t="shared" si="2" ref="G6:G11">C6/E6-1</f>
        <v>1.072463768115942</v>
      </c>
      <c r="I6" s="65"/>
      <c r="J6" s="65"/>
      <c r="K6" s="64"/>
    </row>
    <row r="7" spans="1:11" ht="14.25">
      <c r="A7" s="29">
        <v>2</v>
      </c>
      <c r="B7" s="6" t="s">
        <v>0</v>
      </c>
      <c r="C7" s="7">
        <v>269</v>
      </c>
      <c r="D7" s="59">
        <f t="shared" si="0"/>
        <v>0.2542533081285444</v>
      </c>
      <c r="E7" s="10">
        <v>183</v>
      </c>
      <c r="F7" s="62">
        <f t="shared" si="1"/>
        <v>0.2798165137614679</v>
      </c>
      <c r="G7" s="16">
        <f t="shared" si="2"/>
        <v>0.4699453551912569</v>
      </c>
      <c r="I7" s="65"/>
      <c r="J7" s="65"/>
      <c r="K7" s="64"/>
    </row>
    <row r="8" spans="1:11" ht="14.25">
      <c r="A8" s="29">
        <v>3</v>
      </c>
      <c r="B8" s="6" t="s">
        <v>1</v>
      </c>
      <c r="C8" s="8">
        <v>100</v>
      </c>
      <c r="D8" s="59">
        <f t="shared" si="0"/>
        <v>0.0945179584120983</v>
      </c>
      <c r="E8" s="11">
        <v>60</v>
      </c>
      <c r="F8" s="62">
        <f t="shared" si="1"/>
        <v>0.09174311926605505</v>
      </c>
      <c r="G8" s="16">
        <f t="shared" si="2"/>
        <v>0.6666666666666667</v>
      </c>
      <c r="I8" s="65"/>
      <c r="J8" s="65"/>
      <c r="K8" s="64"/>
    </row>
    <row r="9" spans="1:11" ht="14.25">
      <c r="A9" s="29">
        <v>4</v>
      </c>
      <c r="B9" s="40" t="s">
        <v>32</v>
      </c>
      <c r="C9" s="8">
        <v>77</v>
      </c>
      <c r="D9" s="59">
        <f t="shared" si="0"/>
        <v>0.07277882797731569</v>
      </c>
      <c r="E9" s="10">
        <v>43</v>
      </c>
      <c r="F9" s="62">
        <f t="shared" si="1"/>
        <v>0.06574923547400612</v>
      </c>
      <c r="G9" s="16">
        <f>C9/E9-1</f>
        <v>0.7906976744186047</v>
      </c>
      <c r="I9" s="65"/>
      <c r="J9" s="65"/>
      <c r="K9" s="64"/>
    </row>
    <row r="10" spans="1:11" ht="14.25">
      <c r="A10" s="29">
        <v>5</v>
      </c>
      <c r="B10" s="40" t="s">
        <v>37</v>
      </c>
      <c r="C10" s="8">
        <v>60</v>
      </c>
      <c r="D10" s="59">
        <f t="shared" si="0"/>
        <v>0.05671077504725898</v>
      </c>
      <c r="E10" s="10">
        <v>22</v>
      </c>
      <c r="F10" s="62">
        <f t="shared" si="1"/>
        <v>0.03363914373088685</v>
      </c>
      <c r="G10" s="16">
        <f t="shared" si="2"/>
        <v>1.727272727272727</v>
      </c>
      <c r="I10" s="65"/>
      <c r="J10" s="65"/>
      <c r="K10" s="64"/>
    </row>
    <row r="11" spans="1:11" ht="14.25">
      <c r="A11" s="66">
        <v>6</v>
      </c>
      <c r="B11" s="40" t="s">
        <v>27</v>
      </c>
      <c r="C11" s="8">
        <v>35</v>
      </c>
      <c r="D11" s="59">
        <f t="shared" si="0"/>
        <v>0.0330812854442344</v>
      </c>
      <c r="E11" s="10">
        <v>47</v>
      </c>
      <c r="F11" s="62">
        <f t="shared" si="1"/>
        <v>0.07186544342507645</v>
      </c>
      <c r="G11" s="16">
        <f t="shared" si="2"/>
        <v>-0.25531914893617025</v>
      </c>
      <c r="I11" s="65"/>
      <c r="J11" s="65"/>
      <c r="K11" s="64"/>
    </row>
    <row r="12" spans="1:11" ht="14.25">
      <c r="A12" s="26"/>
      <c r="B12" s="9" t="s">
        <v>2</v>
      </c>
      <c r="C12" s="8">
        <f>C13-SUM(C6:C11)</f>
        <v>231</v>
      </c>
      <c r="D12" s="59">
        <f t="shared" si="0"/>
        <v>0.21833648393194707</v>
      </c>
      <c r="E12" s="8">
        <f>E13-SUM(E6:E11)</f>
        <v>161</v>
      </c>
      <c r="F12" s="62">
        <f t="shared" si="1"/>
        <v>0.24617737003058104</v>
      </c>
      <c r="G12" s="17">
        <f>C12/E12-1</f>
        <v>0.4347826086956521</v>
      </c>
      <c r="I12" s="65"/>
      <c r="J12" s="65"/>
      <c r="K12" s="64"/>
    </row>
    <row r="13" spans="1:11" ht="14.25">
      <c r="A13" s="12"/>
      <c r="B13" s="19" t="s">
        <v>5</v>
      </c>
      <c r="C13" s="20">
        <v>1058</v>
      </c>
      <c r="D13" s="23">
        <v>1</v>
      </c>
      <c r="E13" s="21">
        <v>654</v>
      </c>
      <c r="F13" s="23">
        <v>1</v>
      </c>
      <c r="G13" s="54">
        <f>C13/E13-1</f>
        <v>0.617737003058104</v>
      </c>
      <c r="I13" s="65"/>
      <c r="J13" s="65"/>
      <c r="K13" s="64"/>
    </row>
    <row r="14" spans="1:9" ht="14.25">
      <c r="A14" s="33" t="s">
        <v>34</v>
      </c>
      <c r="I14" s="57"/>
    </row>
    <row r="15" ht="14.25">
      <c r="I15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12">
    <cfRule type="cellIs" priority="4" dxfId="11" operator="lessThan">
      <formula>0</formula>
    </cfRule>
  </conditionalFormatting>
  <conditionalFormatting sqref="G13">
    <cfRule type="cellIs" priority="3" dxfId="11" operator="lessThan">
      <formula>0</formula>
    </cfRule>
  </conditionalFormatting>
  <conditionalFormatting sqref="G9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PageLayoutView="0" workbookViewId="0" topLeftCell="A1">
      <selection activeCell="C40" sqref="C40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9" t="s">
        <v>45</v>
      </c>
      <c r="B2" s="89"/>
      <c r="C2" s="89"/>
      <c r="D2" s="89"/>
      <c r="E2" s="89"/>
      <c r="F2" s="89"/>
      <c r="G2" s="89"/>
      <c r="H2" s="89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92" t="s">
        <v>10</v>
      </c>
      <c r="B4" s="93"/>
      <c r="C4" s="76" t="s">
        <v>15</v>
      </c>
      <c r="D4" s="73" t="s">
        <v>40</v>
      </c>
      <c r="E4" s="74"/>
      <c r="F4" s="73" t="s">
        <v>41</v>
      </c>
      <c r="G4" s="74"/>
      <c r="H4" s="69" t="s">
        <v>8</v>
      </c>
    </row>
    <row r="5" spans="1:8" ht="33" customHeight="1">
      <c r="A5" s="94"/>
      <c r="B5" s="95"/>
      <c r="C5" s="77"/>
      <c r="D5" s="13" t="s">
        <v>7</v>
      </c>
      <c r="E5" s="14" t="s">
        <v>6</v>
      </c>
      <c r="F5" s="13" t="s">
        <v>7</v>
      </c>
      <c r="G5" s="14" t="s">
        <v>6</v>
      </c>
      <c r="H5" s="70"/>
    </row>
    <row r="6" spans="1:8" ht="14.25">
      <c r="A6" s="30"/>
      <c r="B6" s="5" t="s">
        <v>12</v>
      </c>
      <c r="C6" s="88" t="s">
        <v>16</v>
      </c>
      <c r="D6" s="7">
        <v>4</v>
      </c>
      <c r="E6" s="59">
        <f>+D6/$D$8</f>
        <v>0.01606425702811245</v>
      </c>
      <c r="F6" s="7">
        <v>11</v>
      </c>
      <c r="G6" s="59">
        <f>+F6/$F$8</f>
        <v>0.06470588235294118</v>
      </c>
      <c r="H6" s="15">
        <f>IF(F6=0," ",D6/F6-1)</f>
        <v>-0.6363636363636364</v>
      </c>
    </row>
    <row r="7" spans="1:8" ht="14.25">
      <c r="A7" s="29"/>
      <c r="B7" s="6" t="s">
        <v>13</v>
      </c>
      <c r="C7" s="78"/>
      <c r="D7" s="7">
        <v>245</v>
      </c>
      <c r="E7" s="59">
        <f>+D7/$D$8</f>
        <v>0.9839357429718876</v>
      </c>
      <c r="F7" s="7">
        <v>159</v>
      </c>
      <c r="G7" s="59">
        <f>+F7/$F$8</f>
        <v>0.9352941176470588</v>
      </c>
      <c r="H7" s="16">
        <f aca="true" t="shared" si="0" ref="H7:H17">D7/F7-1</f>
        <v>0.5408805031446542</v>
      </c>
    </row>
    <row r="8" spans="1:8" ht="14.25">
      <c r="A8" s="88" t="s">
        <v>11</v>
      </c>
      <c r="B8" s="80" t="s">
        <v>5</v>
      </c>
      <c r="C8" s="81"/>
      <c r="D8" s="84">
        <f>SUM(D6:D7)</f>
        <v>249</v>
      </c>
      <c r="E8" s="31">
        <f>SUM(E6:E7)</f>
        <v>1</v>
      </c>
      <c r="F8" s="90">
        <f>SUM(F6:F7)</f>
        <v>170</v>
      </c>
      <c r="G8" s="31">
        <f>SUM(G6:G7)</f>
        <v>1</v>
      </c>
      <c r="H8" s="86">
        <f>D8/F8-1</f>
        <v>0.4647058823529411</v>
      </c>
    </row>
    <row r="9" spans="1:8" ht="14.25">
      <c r="A9" s="79"/>
      <c r="B9" s="82"/>
      <c r="C9" s="83"/>
      <c r="D9" s="85"/>
      <c r="E9" s="60">
        <f>+D8/D17</f>
        <v>0.23534971644612476</v>
      </c>
      <c r="F9" s="91"/>
      <c r="G9" s="60">
        <f>+F8/F17</f>
        <v>0.2599388379204893</v>
      </c>
      <c r="H9" s="87"/>
    </row>
    <row r="10" spans="1:8" ht="14.25">
      <c r="A10" s="29"/>
      <c r="B10" s="24" t="s">
        <v>13</v>
      </c>
      <c r="C10" s="5" t="s">
        <v>17</v>
      </c>
      <c r="D10" s="8">
        <v>106</v>
      </c>
      <c r="E10" s="59">
        <f>D10/$D$15</f>
        <v>0.13102595797280595</v>
      </c>
      <c r="F10" s="10">
        <v>101</v>
      </c>
      <c r="G10" s="59">
        <f>F10/$F$15</f>
        <v>0.20867768595041322</v>
      </c>
      <c r="H10" s="16">
        <f t="shared" si="0"/>
        <v>0.04950495049504955</v>
      </c>
    </row>
    <row r="11" spans="1:8" ht="14.25">
      <c r="A11" s="29"/>
      <c r="B11" s="24"/>
      <c r="C11" s="6" t="s">
        <v>18</v>
      </c>
      <c r="D11" s="8">
        <v>408</v>
      </c>
      <c r="E11" s="59">
        <f>D11/$D$15</f>
        <v>0.5043263288009888</v>
      </c>
      <c r="F11" s="11">
        <v>211</v>
      </c>
      <c r="G11" s="59">
        <f>F11/$F$15</f>
        <v>0.4359504132231405</v>
      </c>
      <c r="H11" s="16">
        <f t="shared" si="0"/>
        <v>0.933649289099526</v>
      </c>
    </row>
    <row r="12" spans="1:8" ht="14.25">
      <c r="A12" s="29"/>
      <c r="B12" s="24"/>
      <c r="C12" s="6" t="s">
        <v>19</v>
      </c>
      <c r="D12" s="8">
        <v>1</v>
      </c>
      <c r="E12" s="59">
        <f>D12/$D$15</f>
        <v>0.0012360939431396785</v>
      </c>
      <c r="F12" s="10">
        <v>1</v>
      </c>
      <c r="G12" s="59">
        <f>F12/$F$15</f>
        <v>0.002066115702479339</v>
      </c>
      <c r="H12" s="16">
        <f>IF(F12=0," ",D12/F12-1)</f>
        <v>0</v>
      </c>
    </row>
    <row r="13" spans="1:8" ht="14.25">
      <c r="A13" s="29"/>
      <c r="B13" s="24"/>
      <c r="C13" s="6" t="s">
        <v>20</v>
      </c>
      <c r="D13" s="8">
        <v>261</v>
      </c>
      <c r="E13" s="59">
        <f>D13/$D$15</f>
        <v>0.3226205191594561</v>
      </c>
      <c r="F13" s="10">
        <v>148</v>
      </c>
      <c r="G13" s="59">
        <f>F13/$F$15</f>
        <v>0.30578512396694213</v>
      </c>
      <c r="H13" s="16">
        <f t="shared" si="0"/>
        <v>0.7635135135135136</v>
      </c>
    </row>
    <row r="14" spans="1:8" ht="14.25">
      <c r="A14" s="32"/>
      <c r="B14" s="24"/>
      <c r="C14" s="9" t="s">
        <v>36</v>
      </c>
      <c r="D14" s="8">
        <v>33</v>
      </c>
      <c r="E14" s="59">
        <f>D14/$D$15</f>
        <v>0.0407911001236094</v>
      </c>
      <c r="F14" s="10">
        <v>23</v>
      </c>
      <c r="G14" s="59">
        <f>F14/$F$15</f>
        <v>0.047520661157024795</v>
      </c>
      <c r="H14" s="16">
        <f t="shared" si="0"/>
        <v>0.4347826086956521</v>
      </c>
    </row>
    <row r="15" spans="1:8" ht="14.25">
      <c r="A15" s="78" t="s">
        <v>14</v>
      </c>
      <c r="B15" s="80" t="s">
        <v>5</v>
      </c>
      <c r="C15" s="81"/>
      <c r="D15" s="84">
        <f>SUM(D10:D14)</f>
        <v>809</v>
      </c>
      <c r="E15" s="31">
        <f>SUM(E10:E14)</f>
        <v>1</v>
      </c>
      <c r="F15" s="84">
        <f>SUM(F10:F14)</f>
        <v>484</v>
      </c>
      <c r="G15" s="31">
        <f>SUM(G10:G14)</f>
        <v>1</v>
      </c>
      <c r="H15" s="86">
        <f>D15/F15-1</f>
        <v>0.671487603305785</v>
      </c>
    </row>
    <row r="16" spans="1:8" ht="14.25">
      <c r="A16" s="79"/>
      <c r="B16" s="82"/>
      <c r="C16" s="83"/>
      <c r="D16" s="85"/>
      <c r="E16" s="60">
        <f>+D15/D17</f>
        <v>0.7646502835538752</v>
      </c>
      <c r="F16" s="85"/>
      <c r="G16" s="60">
        <f>F15/F17</f>
        <v>0.7400611620795107</v>
      </c>
      <c r="H16" s="87"/>
    </row>
    <row r="17" spans="1:8" ht="14.25">
      <c r="A17" s="27"/>
      <c r="B17" s="19" t="s">
        <v>5</v>
      </c>
      <c r="C17" s="28"/>
      <c r="D17" s="21">
        <f>+D15+D8</f>
        <v>1058</v>
      </c>
      <c r="E17" s="22">
        <f>E9+E16</f>
        <v>1</v>
      </c>
      <c r="F17" s="21">
        <f>+F15+F8</f>
        <v>654</v>
      </c>
      <c r="G17" s="22">
        <f>G9+G16</f>
        <v>1</v>
      </c>
      <c r="H17" s="18">
        <f t="shared" si="0"/>
        <v>0.617737003058104</v>
      </c>
    </row>
    <row r="18" ht="14.25">
      <c r="A18" s="33" t="s">
        <v>34</v>
      </c>
    </row>
    <row r="20" spans="1:3" ht="39.75" customHeight="1">
      <c r="A20" s="96" t="s">
        <v>39</v>
      </c>
      <c r="B20" s="96"/>
      <c r="C20" s="96"/>
    </row>
    <row r="21" spans="1:3" ht="14.25">
      <c r="A21" s="46"/>
      <c r="B21" s="46"/>
      <c r="C21" s="51" t="s">
        <v>9</v>
      </c>
    </row>
    <row r="22" spans="1:3" ht="21.75" customHeight="1">
      <c r="A22" s="48" t="s">
        <v>24</v>
      </c>
      <c r="B22" s="47" t="s">
        <v>25</v>
      </c>
      <c r="C22" s="43" t="s">
        <v>23</v>
      </c>
    </row>
    <row r="23" spans="1:3" ht="14.25">
      <c r="A23" s="45">
        <v>2007</v>
      </c>
      <c r="B23" s="45">
        <v>79</v>
      </c>
      <c r="C23" s="63">
        <f aca="true" t="shared" si="1" ref="C23:C39">B23/$B$40</f>
        <v>0.07466918714555766</v>
      </c>
    </row>
    <row r="24" spans="1:3" ht="14.25">
      <c r="A24" s="45">
        <v>2006</v>
      </c>
      <c r="B24" s="45">
        <v>78</v>
      </c>
      <c r="C24" s="63">
        <f t="shared" si="1"/>
        <v>0.07372400756143667</v>
      </c>
    </row>
    <row r="25" spans="1:3" ht="14.25">
      <c r="A25" s="45">
        <v>2008</v>
      </c>
      <c r="B25" s="45">
        <v>72</v>
      </c>
      <c r="C25" s="63">
        <f t="shared" si="1"/>
        <v>0.06805293005671077</v>
      </c>
    </row>
    <row r="26" spans="1:3" ht="14.25">
      <c r="A26" s="45">
        <v>2005</v>
      </c>
      <c r="B26" s="45">
        <v>69</v>
      </c>
      <c r="C26" s="63">
        <f t="shared" si="1"/>
        <v>0.06521739130434782</v>
      </c>
    </row>
    <row r="27" spans="1:3" ht="14.25">
      <c r="A27" s="45">
        <v>2010</v>
      </c>
      <c r="B27" s="45">
        <v>65</v>
      </c>
      <c r="C27" s="63">
        <f t="shared" si="1"/>
        <v>0.06143667296786389</v>
      </c>
    </row>
    <row r="28" spans="1:3" ht="14.25">
      <c r="A28" s="45">
        <v>2009</v>
      </c>
      <c r="B28" s="45">
        <v>62</v>
      </c>
      <c r="C28" s="63">
        <f t="shared" si="1"/>
        <v>0.05860113421550094</v>
      </c>
    </row>
    <row r="29" spans="1:3" ht="14.25">
      <c r="A29" s="45">
        <v>2011</v>
      </c>
      <c r="B29" s="45">
        <v>53</v>
      </c>
      <c r="C29" s="63">
        <f t="shared" si="1"/>
        <v>0.0500945179584121</v>
      </c>
    </row>
    <row r="30" spans="1:3" ht="14.25">
      <c r="A30" s="45">
        <v>2013</v>
      </c>
      <c r="B30" s="45">
        <v>51</v>
      </c>
      <c r="C30" s="63">
        <f t="shared" si="1"/>
        <v>0.048204158790170135</v>
      </c>
    </row>
    <row r="31" spans="1:3" ht="14.25">
      <c r="A31" s="45">
        <v>2012</v>
      </c>
      <c r="B31" s="45">
        <v>50</v>
      </c>
      <c r="C31" s="63">
        <f t="shared" si="1"/>
        <v>0.04725897920604915</v>
      </c>
    </row>
    <row r="32" spans="1:3" ht="14.25">
      <c r="A32" s="45">
        <v>2004</v>
      </c>
      <c r="B32" s="45">
        <v>30</v>
      </c>
      <c r="C32" s="63">
        <f t="shared" si="1"/>
        <v>0.02835538752362949</v>
      </c>
    </row>
    <row r="33" spans="1:3" ht="14.25">
      <c r="A33" s="45">
        <v>2014</v>
      </c>
      <c r="B33" s="45">
        <v>25</v>
      </c>
      <c r="C33" s="63">
        <f t="shared" si="1"/>
        <v>0.023629489603024575</v>
      </c>
    </row>
    <row r="34" spans="1:3" ht="14.25">
      <c r="A34" s="45">
        <v>2015</v>
      </c>
      <c r="B34" s="45">
        <v>19</v>
      </c>
      <c r="C34" s="63">
        <f t="shared" si="1"/>
        <v>0.017958412098298678</v>
      </c>
    </row>
    <row r="35" spans="1:3" ht="14.25">
      <c r="A35" s="45">
        <v>2003</v>
      </c>
      <c r="B35" s="45">
        <v>18</v>
      </c>
      <c r="C35" s="63">
        <f t="shared" si="1"/>
        <v>0.017013232514177693</v>
      </c>
    </row>
    <row r="36" spans="1:3" ht="14.25">
      <c r="A36" s="45">
        <v>2016</v>
      </c>
      <c r="B36" s="45">
        <v>17</v>
      </c>
      <c r="C36" s="63">
        <f t="shared" si="1"/>
        <v>0.01606805293005671</v>
      </c>
    </row>
    <row r="37" spans="1:3" ht="14.25">
      <c r="A37" s="45">
        <v>2002</v>
      </c>
      <c r="B37" s="45">
        <v>14</v>
      </c>
      <c r="C37" s="63">
        <f t="shared" si="1"/>
        <v>0.013232514177693762</v>
      </c>
    </row>
    <row r="38" spans="1:3" ht="14.25">
      <c r="A38" s="45">
        <v>2022</v>
      </c>
      <c r="B38" s="45">
        <v>14</v>
      </c>
      <c r="C38" s="63">
        <f t="shared" si="1"/>
        <v>0.013232514177693762</v>
      </c>
    </row>
    <row r="39" spans="1:3" ht="14.25">
      <c r="A39" s="44">
        <v>2020</v>
      </c>
      <c r="B39" s="44">
        <v>12</v>
      </c>
      <c r="C39" s="63">
        <f t="shared" si="1"/>
        <v>0.011342155009451797</v>
      </c>
    </row>
    <row r="40" spans="1:4" ht="14.25">
      <c r="A40" s="49" t="s">
        <v>26</v>
      </c>
      <c r="B40" s="52">
        <f>D17</f>
        <v>1058</v>
      </c>
      <c r="C40" s="50">
        <f>SUM(C23:C39)</f>
        <v>0.6880907372400757</v>
      </c>
      <c r="D40" s="55"/>
    </row>
    <row r="41" spans="1:3" ht="14.25">
      <c r="A41" s="97" t="s">
        <v>34</v>
      </c>
      <c r="B41" s="97"/>
      <c r="C41" s="97"/>
    </row>
    <row r="42" spans="1:3" ht="14.25">
      <c r="A42" s="98"/>
      <c r="B42" s="98"/>
      <c r="C42" s="98"/>
    </row>
  </sheetData>
  <sheetProtection/>
  <mergeCells count="19">
    <mergeCell ref="A20:C20"/>
    <mergeCell ref="A15:A16"/>
    <mergeCell ref="B15:C16"/>
    <mergeCell ref="D15:D16"/>
    <mergeCell ref="F15:F16"/>
    <mergeCell ref="A41:C42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3:C39">
    <cfRule type="cellIs" priority="13" dxfId="11" operator="lessThan">
      <formula>0</formula>
    </cfRule>
  </conditionalFormatting>
  <conditionalFormatting sqref="H17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Ewa_Szelag</cp:lastModifiedBy>
  <cp:lastPrinted>2016-07-29T11:01:19Z</cp:lastPrinted>
  <dcterms:created xsi:type="dcterms:W3CDTF">2012-03-22T10:49:24Z</dcterms:created>
  <dcterms:modified xsi:type="dcterms:W3CDTF">2022-05-19T13:35:51Z</dcterms:modified>
  <cp:category/>
  <cp:version/>
  <cp:contentType/>
  <cp:contentStatus/>
</cp:coreProperties>
</file>