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6030" windowWidth="24000" windowHeight="3495" activeTab="3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<sst xmlns="http://schemas.openxmlformats.org/spreadsheetml/2006/main" count="103" uniqueCount="48">
  <si>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</si>
  <si>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</si>
  <si>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</si>
  <si>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</si>
  <si>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</si>
  <si>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</si>
  <si>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</si>
  <si>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</si>
  <si>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</si>
  <si>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</si>
  <si>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</si>
  <si>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</si>
  <si>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</si>
  <si>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</si>
  <si>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</si>
  <si>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</si>
  <si>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</si>
  <si>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</si>
  <si>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</si>
  <si>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</si>
  <si>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</si>
  <si>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</si>
  <si>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</si>
  <si>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</si>
  <si>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</si>
  <si>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</si>
  <si>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</si>
  <si>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</si>
  <si>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</si>
  <si>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</si>
  <si>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</si>
  <si>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</si>
  <si>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</si>
  <si>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</si>
  <si>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</si>
  <si>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</si>
  <si>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</si>
  <si>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</si>
  <si>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AUTOSAN</t>
  </si>
  <si>
    <t>FORD</t>
  </si>
  <si>
    <t>VDL BOVA</t>
  </si>
  <si>
    <t>Pierwsze rejestracje NOWYCH autobusów w Polsce 
styczeń - lipiec, 2020 rok</t>
  </si>
  <si>
    <t>1-7.2020</t>
  </si>
  <si>
    <t>1-7.2019</t>
  </si>
  <si>
    <t>Pierwsze rejestracje NOWYCH autobusów w Polsce
styczeń - lipiec, 2020 rok
według segmentów</t>
  </si>
  <si>
    <t>Pierwsze rejestracje UŻYWANYCH autobusów w Polsce, 
styczeń - lipiec, 2020 rok</t>
  </si>
  <si>
    <t>Pierwsze rejestracje UŻYWANYCH autobusów w Polsce
styczeń - lipiec, 2020 rok
według segmentów</t>
  </si>
  <si>
    <t>Pierwsze rejestracje używanych autobusów, 
według roku produkcji; styczeń - lipiec, 2020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</si>
</sst>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PageLayoutView="0" workbookViewId="0" topLeftCell="A1">
      <selection activeCell="A1" sqref="A1:G18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3" t="s">
        <v>41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42</v>
      </c>
      <c r="D4" s="72"/>
      <c r="E4" s="71" t="s">
        <v>43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37</v>
      </c>
      <c r="C6" s="7">
        <v>352</v>
      </c>
      <c r="D6" s="59">
        <f aca="true" t="shared" si="0" ref="D6:D14">C6/$C$15</f>
        <v>0.409778812572759</v>
      </c>
      <c r="E6" s="10">
        <v>744</v>
      </c>
      <c r="F6" s="59">
        <f aca="true" t="shared" si="1" ref="F6:F14">E6/$E$15</f>
        <v>0.4506359781950333</v>
      </c>
      <c r="G6" s="16">
        <f>C6/E6-1</f>
        <v>-0.5268817204301075</v>
      </c>
      <c r="H6" s="65">
        <f>E6-C6</f>
        <v>392</v>
      </c>
      <c r="I6" s="57"/>
      <c r="J6" s="64"/>
    </row>
    <row r="7" spans="1:10" ht="15">
      <c r="A7" s="3">
        <v>2</v>
      </c>
      <c r="B7" s="6" t="s">
        <v>29</v>
      </c>
      <c r="C7" s="7">
        <v>223</v>
      </c>
      <c r="D7" s="59">
        <f t="shared" si="0"/>
        <v>0.259604190919674</v>
      </c>
      <c r="E7" s="10">
        <v>246</v>
      </c>
      <c r="F7" s="59">
        <f t="shared" si="1"/>
        <v>0.14900060569351908</v>
      </c>
      <c r="G7" s="16">
        <f>C7/E7-1</f>
        <v>-0.0934959349593496</v>
      </c>
      <c r="H7" s="65"/>
      <c r="I7" s="57"/>
      <c r="J7" s="64"/>
    </row>
    <row r="8" spans="1:10" ht="15">
      <c r="A8" s="3">
        <v>3</v>
      </c>
      <c r="B8" s="6" t="s">
        <v>34</v>
      </c>
      <c r="C8" s="8">
        <v>56</v>
      </c>
      <c r="D8" s="59">
        <f t="shared" si="0"/>
        <v>0.06519208381839348</v>
      </c>
      <c r="E8" s="11">
        <v>212</v>
      </c>
      <c r="F8" s="59">
        <f t="shared" si="1"/>
        <v>0.12840702604482132</v>
      </c>
      <c r="G8" s="16">
        <f aca="true" t="shared" si="2" ref="G8:G13">IF(E8=0,"",C8/E8-1)</f>
        <v>-0.7358490566037736</v>
      </c>
      <c r="H8" s="65"/>
      <c r="I8" s="57"/>
      <c r="J8" s="64"/>
    </row>
    <row r="9" spans="1:10" ht="15">
      <c r="A9" s="3">
        <v>4</v>
      </c>
      <c r="B9" s="40" t="s">
        <v>38</v>
      </c>
      <c r="C9" s="8">
        <v>50</v>
      </c>
      <c r="D9" s="59">
        <f t="shared" si="0"/>
        <v>0.05820721769499418</v>
      </c>
      <c r="E9" s="10">
        <v>43</v>
      </c>
      <c r="F9" s="59">
        <f t="shared" si="1"/>
        <v>0.02604482132041187</v>
      </c>
      <c r="G9" s="16">
        <f t="shared" si="2"/>
        <v>0.16279069767441867</v>
      </c>
      <c r="H9" s="65"/>
      <c r="I9" s="57"/>
      <c r="J9" s="64"/>
    </row>
    <row r="10" spans="1:10" ht="15">
      <c r="A10" s="3">
        <v>5</v>
      </c>
      <c r="B10" s="38" t="s">
        <v>39</v>
      </c>
      <c r="C10" s="8">
        <v>43</v>
      </c>
      <c r="D10" s="59">
        <f t="shared" si="0"/>
        <v>0.050058207217694994</v>
      </c>
      <c r="E10" s="10">
        <v>10</v>
      </c>
      <c r="F10" s="59">
        <f t="shared" si="1"/>
        <v>0.0060569351907934586</v>
      </c>
      <c r="G10" s="16">
        <f t="shared" si="2"/>
        <v>3.3</v>
      </c>
      <c r="H10" s="65"/>
      <c r="I10" s="57"/>
      <c r="J10" s="64"/>
    </row>
    <row r="11" spans="1:10" ht="15">
      <c r="A11" s="39">
        <v>6</v>
      </c>
      <c r="B11" s="6" t="s">
        <v>36</v>
      </c>
      <c r="C11" s="8">
        <v>37</v>
      </c>
      <c r="D11" s="59">
        <f t="shared" si="0"/>
        <v>0.04307334109429569</v>
      </c>
      <c r="E11" s="10">
        <v>141</v>
      </c>
      <c r="F11" s="59">
        <f t="shared" si="1"/>
        <v>0.08540278619018776</v>
      </c>
      <c r="G11" s="16">
        <f t="shared" si="2"/>
        <v>-0.7375886524822695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98</v>
      </c>
      <c r="D14" s="59">
        <f t="shared" si="0"/>
        <v>0.1140861466821886</v>
      </c>
      <c r="E14" s="8">
        <f>E15-SUM(E6:E13)</f>
        <v>255</v>
      </c>
      <c r="F14" s="59">
        <f t="shared" si="1"/>
        <v>0.15445184736523318</v>
      </c>
      <c r="G14" s="16">
        <f>C14/E14-1</f>
        <v>-0.615686274509804</v>
      </c>
      <c r="H14" s="65"/>
      <c r="I14" s="57"/>
      <c r="J14" s="64"/>
    </row>
    <row r="15" spans="1:10" ht="15">
      <c r="A15" s="12"/>
      <c r="B15" s="19" t="s">
        <v>33</v>
      </c>
      <c r="C15" s="20">
        <v>859</v>
      </c>
      <c r="D15" s="22">
        <v>1</v>
      </c>
      <c r="E15" s="21">
        <v>1651</v>
      </c>
      <c r="F15" s="23">
        <v>1</v>
      </c>
      <c r="G15" s="54">
        <f>C15/E15-1</f>
        <v>-0.47970926711084194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A2" sqref="A2:H19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44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42</v>
      </c>
      <c r="E4" s="72"/>
      <c r="F4" s="71" t="s">
        <v>43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8</v>
      </c>
      <c r="E6" s="59">
        <f>IF(D6=0,"",D6/$D$8)</f>
        <v>0.02346041055718475</v>
      </c>
      <c r="F6" s="10">
        <v>7</v>
      </c>
      <c r="G6" s="4">
        <f>IF(F6=0,"",F6/$F$8)</f>
        <v>0.010130246020260492</v>
      </c>
      <c r="H6" s="16">
        <f>IF(F6=0,"",D6/F6-1)</f>
        <v>0.1428571428571428</v>
      </c>
    </row>
    <row r="7" spans="1:9" ht="15">
      <c r="A7" s="35"/>
      <c r="B7" s="6" t="s">
        <v>13</v>
      </c>
      <c r="C7" s="76"/>
      <c r="D7" s="7">
        <v>333</v>
      </c>
      <c r="E7" s="59">
        <f>+D7/$D$8</f>
        <v>0.9765395894428153</v>
      </c>
      <c r="F7" s="10">
        <v>684</v>
      </c>
      <c r="G7" s="59">
        <f>+F7/$F$8</f>
        <v>0.9898697539797395</v>
      </c>
      <c r="H7" s="16">
        <f>D7/F7-1</f>
        <v>-0.513157894736842</v>
      </c>
      <c r="I7" s="56"/>
    </row>
    <row r="8" spans="1:9" ht="15">
      <c r="A8" s="86" t="s">
        <v>11</v>
      </c>
      <c r="B8" s="78" t="s">
        <v>5</v>
      </c>
      <c r="C8" s="79"/>
      <c r="D8" s="82">
        <f>SUM(D6:D7)</f>
        <v>341</v>
      </c>
      <c r="E8" s="61">
        <f>SUM(E6:E7)</f>
        <v>1</v>
      </c>
      <c r="F8" s="88">
        <f>SUM(F6:F7)</f>
        <v>691</v>
      </c>
      <c r="G8" s="61">
        <f>SUM(G6:G7)</f>
        <v>1</v>
      </c>
      <c r="H8" s="84">
        <f>D8/F8-1</f>
        <v>-0.5065123010130246</v>
      </c>
      <c r="I8" s="58"/>
    </row>
    <row r="9" spans="1:9" ht="15">
      <c r="A9" s="77"/>
      <c r="B9" s="80"/>
      <c r="C9" s="81"/>
      <c r="D9" s="83"/>
      <c r="E9" s="60">
        <f>+D8/D17</f>
        <v>0.3969732246798603</v>
      </c>
      <c r="F9" s="89"/>
      <c r="G9" s="60">
        <f>+F8/F17</f>
        <v>0.418534221683828</v>
      </c>
      <c r="H9" s="85"/>
      <c r="I9" s="58"/>
    </row>
    <row r="10" spans="1:9" ht="15">
      <c r="A10" s="35"/>
      <c r="B10" s="6" t="s">
        <v>13</v>
      </c>
      <c r="C10" s="24" t="s">
        <v>17</v>
      </c>
      <c r="D10" s="8">
        <v>425</v>
      </c>
      <c r="E10" s="59">
        <f>D10/$D$15</f>
        <v>0.8204633204633205</v>
      </c>
      <c r="F10" s="10">
        <v>647</v>
      </c>
      <c r="G10" s="59">
        <f>F10/$F$15</f>
        <v>0.6739583333333333</v>
      </c>
      <c r="H10" s="16">
        <f>D10/F10-1</f>
        <v>-0.3431221020092736</v>
      </c>
      <c r="I10" s="58"/>
    </row>
    <row r="11" spans="1:9" ht="15">
      <c r="A11" s="35"/>
      <c r="B11" s="6"/>
      <c r="C11" s="24" t="s">
        <v>18</v>
      </c>
      <c r="D11" s="8">
        <v>23</v>
      </c>
      <c r="E11" s="59">
        <f>D11/$D$15</f>
        <v>0.0444015444015444</v>
      </c>
      <c r="F11" s="11">
        <v>26</v>
      </c>
      <c r="G11" s="59">
        <f>F11/$F$15</f>
        <v>0.027083333333333334</v>
      </c>
      <c r="H11" s="16">
        <f>IF(F11=0,"",D11/F11-1)</f>
        <v>-0.11538461538461542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70</v>
      </c>
      <c r="E13" s="59">
        <f>D13/$D$15</f>
        <v>0.13513513513513514</v>
      </c>
      <c r="F13" s="10">
        <v>285</v>
      </c>
      <c r="G13" s="59">
        <f>F13/$F$15</f>
        <v>0.296875</v>
      </c>
      <c r="H13" s="16">
        <f>D13/F13-1</f>
        <v>-0.7543859649122807</v>
      </c>
      <c r="I13" s="58"/>
    </row>
    <row r="14" spans="1:9" ht="15">
      <c r="A14" s="36"/>
      <c r="B14" s="24"/>
      <c r="C14" s="24" t="s">
        <v>22</v>
      </c>
      <c r="D14" s="8"/>
      <c r="E14" s="59">
        <f>IF(D14=0,"",D14/$D$15)</f>
      </c>
      <c r="F14" s="10">
        <v>2</v>
      </c>
      <c r="G14" s="59">
        <f>IF(F14=0,"",F14/$F$15)</f>
        <v>0.0020833333333333333</v>
      </c>
      <c r="H14" s="16">
        <f>IF(F14=0,"",D14/F14-1)</f>
        <v>-1</v>
      </c>
      <c r="I14" s="58"/>
    </row>
    <row r="15" spans="1:9" ht="15">
      <c r="A15" s="76" t="s">
        <v>14</v>
      </c>
      <c r="B15" s="78" t="s">
        <v>5</v>
      </c>
      <c r="C15" s="79"/>
      <c r="D15" s="82">
        <f>SUM(D10:D14)</f>
        <v>518</v>
      </c>
      <c r="E15" s="61">
        <f>SUM(E10:E14)</f>
        <v>1</v>
      </c>
      <c r="F15" s="82">
        <f>SUM(F10:F14)</f>
        <v>960</v>
      </c>
      <c r="G15" s="61">
        <f>SUM(G10:G14)</f>
        <v>1</v>
      </c>
      <c r="H15" s="84">
        <f>D15/F15-1</f>
        <v>-0.4604166666666667</v>
      </c>
      <c r="I15" s="58"/>
    </row>
    <row r="16" spans="1:9" ht="15">
      <c r="A16" s="77"/>
      <c r="B16" s="80"/>
      <c r="C16" s="81"/>
      <c r="D16" s="83"/>
      <c r="E16" s="60">
        <f>+D15/D17</f>
        <v>0.6030267753201397</v>
      </c>
      <c r="F16" s="83"/>
      <c r="G16" s="60">
        <f>F15/F17</f>
        <v>0.581465778316172</v>
      </c>
      <c r="H16" s="85"/>
      <c r="I16" s="58"/>
    </row>
    <row r="17" spans="1:9" ht="15">
      <c r="A17" s="27"/>
      <c r="B17" s="19" t="s">
        <v>30</v>
      </c>
      <c r="C17" s="28"/>
      <c r="D17" s="21">
        <f>+D15+D8</f>
        <v>859</v>
      </c>
      <c r="E17" s="22">
        <v>1</v>
      </c>
      <c r="F17" s="21">
        <f>+F8+F15</f>
        <v>1651</v>
      </c>
      <c r="G17" s="22">
        <v>1</v>
      </c>
      <c r="H17" s="54">
        <f>D17/F17-1</f>
        <v>-0.47970926711084194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1: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:G15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45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42</v>
      </c>
      <c r="D4" s="72"/>
      <c r="E4" s="71" t="s">
        <v>43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246</v>
      </c>
      <c r="D6" s="59">
        <f aca="true" t="shared" si="0" ref="D6:D13">C6/$C$14</f>
        <v>0.21317157712305027</v>
      </c>
      <c r="E6" s="10">
        <v>461</v>
      </c>
      <c r="F6" s="59">
        <f aca="true" t="shared" si="1" ref="F6:F13">E6/$E$14</f>
        <v>0.2661662817551963</v>
      </c>
      <c r="G6" s="15">
        <f aca="true" t="shared" si="2" ref="G6:G11">C6/E6-1</f>
        <v>-0.4663774403470716</v>
      </c>
      <c r="I6" s="65"/>
      <c r="J6" s="65"/>
      <c r="K6" s="64"/>
    </row>
    <row r="7" spans="1:11" ht="15">
      <c r="A7" s="29">
        <v>2</v>
      </c>
      <c r="B7" s="6" t="s">
        <v>36</v>
      </c>
      <c r="C7" s="7">
        <v>196</v>
      </c>
      <c r="D7" s="59">
        <f t="shared" si="0"/>
        <v>0.16984402079722705</v>
      </c>
      <c r="E7" s="10">
        <v>226</v>
      </c>
      <c r="F7" s="62">
        <f t="shared" si="1"/>
        <v>0.13048498845265588</v>
      </c>
      <c r="G7" s="16">
        <f t="shared" si="2"/>
        <v>-0.1327433628318584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137</v>
      </c>
      <c r="D8" s="59">
        <f t="shared" si="0"/>
        <v>0.11871750433275563</v>
      </c>
      <c r="E8" s="11">
        <v>190</v>
      </c>
      <c r="F8" s="62">
        <f t="shared" si="1"/>
        <v>0.10969976905311778</v>
      </c>
      <c r="G8" s="16">
        <f t="shared" si="2"/>
        <v>-0.2789473684210526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90</v>
      </c>
      <c r="D9" s="59">
        <f t="shared" si="0"/>
        <v>0.0779896013864818</v>
      </c>
      <c r="E9" s="10">
        <v>177</v>
      </c>
      <c r="F9" s="62">
        <f t="shared" si="1"/>
        <v>0.10219399538106236</v>
      </c>
      <c r="G9" s="16">
        <f t="shared" si="2"/>
        <v>-0.4915254237288136</v>
      </c>
      <c r="I9" s="65"/>
      <c r="J9" s="65"/>
      <c r="K9" s="64"/>
    </row>
    <row r="10" spans="1:11" ht="15">
      <c r="A10" s="29">
        <v>5</v>
      </c>
      <c r="B10" s="40" t="s">
        <v>40</v>
      </c>
      <c r="C10" s="8">
        <v>62</v>
      </c>
      <c r="D10" s="59">
        <f>C10/$C$14</f>
        <v>0.053726169844020795</v>
      </c>
      <c r="E10" s="10">
        <v>89</v>
      </c>
      <c r="F10" s="62">
        <f>E10/$E$14</f>
        <v>0.05138568129330254</v>
      </c>
      <c r="G10" s="16">
        <f>C10/E10-1</f>
        <v>-0.3033707865168539</v>
      </c>
      <c r="I10" s="65"/>
      <c r="J10" s="65"/>
      <c r="K10" s="64"/>
    </row>
    <row r="11" spans="1:11" ht="15">
      <c r="A11" s="66">
        <v>6</v>
      </c>
      <c r="B11" s="40" t="s">
        <v>29</v>
      </c>
      <c r="C11" s="8">
        <v>56</v>
      </c>
      <c r="D11" s="59">
        <f t="shared" si="0"/>
        <v>0.04852686308492201</v>
      </c>
      <c r="E11" s="10">
        <v>30</v>
      </c>
      <c r="F11" s="62">
        <f t="shared" si="1"/>
        <v>0.017321016166281754</v>
      </c>
      <c r="G11" s="16">
        <f t="shared" si="2"/>
        <v>0.8666666666666667</v>
      </c>
      <c r="I11" s="65"/>
      <c r="J11" s="65"/>
      <c r="K11" s="64"/>
    </row>
    <row r="12" spans="1:11" ht="15" hidden="1">
      <c r="A12" s="29"/>
      <c r="B12" s="40"/>
      <c r="C12" s="8"/>
      <c r="D12" s="59"/>
      <c r="E12" s="11"/>
      <c r="F12" s="62"/>
      <c r="G12" s="16"/>
      <c r="I12" s="65"/>
      <c r="J12" s="65"/>
      <c r="K12" s="64"/>
    </row>
    <row r="13" spans="1:11" ht="15">
      <c r="A13" s="26"/>
      <c r="B13" s="9" t="s">
        <v>2</v>
      </c>
      <c r="C13" s="8">
        <f>C14-SUM(C6:C12)</f>
        <v>367</v>
      </c>
      <c r="D13" s="59">
        <f t="shared" si="0"/>
        <v>0.31802426343154244</v>
      </c>
      <c r="E13" s="8">
        <v>38</v>
      </c>
      <c r="F13" s="62">
        <f t="shared" si="1"/>
        <v>0.021939953810623556</v>
      </c>
      <c r="G13" s="17">
        <f>C13/E13-1</f>
        <v>8.657894736842104</v>
      </c>
      <c r="I13" s="65"/>
      <c r="J13" s="65"/>
      <c r="K13" s="64"/>
    </row>
    <row r="14" spans="1:11" ht="15">
      <c r="A14" s="12"/>
      <c r="B14" s="19" t="s">
        <v>5</v>
      </c>
      <c r="C14" s="20">
        <v>1154</v>
      </c>
      <c r="D14" s="23">
        <v>1</v>
      </c>
      <c r="E14" s="21">
        <v>1732</v>
      </c>
      <c r="F14" s="23">
        <v>1</v>
      </c>
      <c r="G14" s="54">
        <f>C14/E14-1</f>
        <v>-0.33371824480369516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tabSelected="1" zoomScalePageLayoutView="0" workbookViewId="0" topLeftCell="A1">
      <selection activeCell="A2" sqref="A2:H18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46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42</v>
      </c>
      <c r="E4" s="72"/>
      <c r="F4" s="71" t="s">
        <v>43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11</v>
      </c>
      <c r="E6" s="59">
        <f>+D6/$D$8</f>
        <v>0.05263157894736842</v>
      </c>
      <c r="F6" s="7">
        <v>15</v>
      </c>
      <c r="G6" s="59">
        <f>+F6/$F$8</f>
        <v>0.045871559633027525</v>
      </c>
      <c r="H6" s="15">
        <f>D6/F6-1</f>
        <v>-0.2666666666666667</v>
      </c>
    </row>
    <row r="7" spans="1:8" ht="15">
      <c r="A7" s="29"/>
      <c r="B7" s="6" t="s">
        <v>13</v>
      </c>
      <c r="C7" s="76"/>
      <c r="D7" s="7">
        <v>198</v>
      </c>
      <c r="E7" s="59">
        <f>+D7/$D$8</f>
        <v>0.9473684210526315</v>
      </c>
      <c r="F7" s="7">
        <v>312</v>
      </c>
      <c r="G7" s="59">
        <f>+F7/$F$8</f>
        <v>0.9541284403669725</v>
      </c>
      <c r="H7" s="16">
        <f aca="true" t="shared" si="0" ref="H7:H17">D7/F7-1</f>
        <v>-0.3653846153846154</v>
      </c>
    </row>
    <row r="8" spans="1:8" ht="15">
      <c r="A8" s="86" t="s">
        <v>11</v>
      </c>
      <c r="B8" s="78" t="s">
        <v>5</v>
      </c>
      <c r="C8" s="79"/>
      <c r="D8" s="82">
        <f>SUM(D6:D7)</f>
        <v>209</v>
      </c>
      <c r="E8" s="31">
        <f>SUM(E6:E7)</f>
        <v>1</v>
      </c>
      <c r="F8" s="88">
        <f>SUM(F6:F7)</f>
        <v>327</v>
      </c>
      <c r="G8" s="31">
        <f>SUM(G6:G7)</f>
        <v>1</v>
      </c>
      <c r="H8" s="84">
        <f>D8/F8-1</f>
        <v>-0.36085626911314983</v>
      </c>
    </row>
    <row r="9" spans="1:8" ht="15">
      <c r="A9" s="77"/>
      <c r="B9" s="80"/>
      <c r="C9" s="81"/>
      <c r="D9" s="83"/>
      <c r="E9" s="60">
        <f>+D8/D17</f>
        <v>0.18110918544194107</v>
      </c>
      <c r="F9" s="89"/>
      <c r="G9" s="60">
        <f>+F8/F17</f>
        <v>0.18879907621247113</v>
      </c>
      <c r="H9" s="85"/>
    </row>
    <row r="10" spans="1:8" ht="15">
      <c r="A10" s="29"/>
      <c r="B10" s="24" t="s">
        <v>13</v>
      </c>
      <c r="C10" s="5" t="s">
        <v>17</v>
      </c>
      <c r="D10" s="8">
        <v>171</v>
      </c>
      <c r="E10" s="59">
        <f>D10/$D$15</f>
        <v>0.18095238095238095</v>
      </c>
      <c r="F10" s="10">
        <v>221</v>
      </c>
      <c r="G10" s="59">
        <f>F10/$F$15</f>
        <v>0.15729537366548044</v>
      </c>
      <c r="H10" s="16">
        <f t="shared" si="0"/>
        <v>-0.2262443438914027</v>
      </c>
    </row>
    <row r="11" spans="1:8" ht="15">
      <c r="A11" s="29"/>
      <c r="B11" s="24"/>
      <c r="C11" s="6" t="s">
        <v>18</v>
      </c>
      <c r="D11" s="8">
        <v>408</v>
      </c>
      <c r="E11" s="59">
        <f>D11/$D$15</f>
        <v>0.43174603174603177</v>
      </c>
      <c r="F11" s="11">
        <v>500</v>
      </c>
      <c r="G11" s="59">
        <f>F11/$F$15</f>
        <v>0.35587188612099646</v>
      </c>
      <c r="H11" s="16">
        <f t="shared" si="0"/>
        <v>-0.18400000000000005</v>
      </c>
    </row>
    <row r="12" spans="1:8" ht="15">
      <c r="A12" s="29"/>
      <c r="B12" s="24"/>
      <c r="C12" s="6" t="s">
        <v>19</v>
      </c>
      <c r="D12" s="8"/>
      <c r="E12" s="59">
        <f>D12/$D$15</f>
        <v>0</v>
      </c>
      <c r="F12" s="10">
        <v>6</v>
      </c>
      <c r="G12" s="59">
        <f>F12/$F$15</f>
        <v>0.004270462633451958</v>
      </c>
      <c r="H12" s="16">
        <f>IF(F12=0," ",D12/F12-1)</f>
        <v>-1</v>
      </c>
    </row>
    <row r="13" spans="1:8" ht="15">
      <c r="A13" s="29"/>
      <c r="B13" s="24"/>
      <c r="C13" s="6" t="s">
        <v>20</v>
      </c>
      <c r="D13" s="8">
        <v>331</v>
      </c>
      <c r="E13" s="59">
        <f>D13/$D$15</f>
        <v>0.3502645502645503</v>
      </c>
      <c r="F13" s="10">
        <v>617</v>
      </c>
      <c r="G13" s="59">
        <f>F13/$F$15</f>
        <v>0.4391459074733096</v>
      </c>
      <c r="H13" s="16">
        <f t="shared" si="0"/>
        <v>-0.4635332252836305</v>
      </c>
    </row>
    <row r="14" spans="1:8" ht="15">
      <c r="A14" s="32"/>
      <c r="B14" s="24"/>
      <c r="C14" s="9" t="s">
        <v>21</v>
      </c>
      <c r="D14" s="8">
        <v>35</v>
      </c>
      <c r="E14" s="59">
        <f>D14/$D$15</f>
        <v>0.037037037037037035</v>
      </c>
      <c r="F14" s="10">
        <v>61</v>
      </c>
      <c r="G14" s="59">
        <f>F14/$F$15</f>
        <v>0.04341637010676157</v>
      </c>
      <c r="H14" s="16">
        <f t="shared" si="0"/>
        <v>-0.42622950819672134</v>
      </c>
    </row>
    <row r="15" spans="1:8" ht="15">
      <c r="A15" s="76" t="s">
        <v>14</v>
      </c>
      <c r="B15" s="78" t="s">
        <v>5</v>
      </c>
      <c r="C15" s="79"/>
      <c r="D15" s="82">
        <f>SUM(D10:D14)</f>
        <v>945</v>
      </c>
      <c r="E15" s="31">
        <f>SUM(E10:E14)</f>
        <v>1</v>
      </c>
      <c r="F15" s="82">
        <f>SUM(F10:F14)</f>
        <v>1405</v>
      </c>
      <c r="G15" s="31">
        <f>SUM(G10:G14)</f>
        <v>1</v>
      </c>
      <c r="H15" s="84">
        <f>D15/F15-1</f>
        <v>-0.32740213523131667</v>
      </c>
    </row>
    <row r="16" spans="1:8" ht="15">
      <c r="A16" s="77"/>
      <c r="B16" s="80"/>
      <c r="C16" s="81"/>
      <c r="D16" s="83"/>
      <c r="E16" s="60">
        <f>+D15/D17</f>
        <v>0.8188908145580589</v>
      </c>
      <c r="F16" s="83"/>
      <c r="G16" s="60">
        <f>F15/F17</f>
        <v>0.8112009237875288</v>
      </c>
      <c r="H16" s="85"/>
    </row>
    <row r="17" spans="1:8" ht="15">
      <c r="A17" s="27"/>
      <c r="B17" s="19" t="s">
        <v>5</v>
      </c>
      <c r="C17" s="28"/>
      <c r="D17" s="21">
        <f>+D15+D8</f>
        <v>1154</v>
      </c>
      <c r="E17" s="22">
        <f>E9+E16</f>
        <v>1</v>
      </c>
      <c r="F17" s="21">
        <f>+F15+F8</f>
        <v>1732</v>
      </c>
      <c r="G17" s="22">
        <f>G9+G16</f>
        <v>1</v>
      </c>
      <c r="H17" s="18">
        <f t="shared" si="0"/>
        <v>-0.33371824480369516</v>
      </c>
    </row>
    <row r="18" ht="15">
      <c r="A18" s="33" t="s">
        <v>35</v>
      </c>
    </row>
    <row r="20" spans="1:3" ht="39.75" customHeight="1">
      <c r="A20" s="94" t="s">
        <v>47</v>
      </c>
      <c r="B20" s="94"/>
      <c r="C20" s="94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2005</v>
      </c>
      <c r="B23" s="45">
        <v>138</v>
      </c>
      <c r="C23" s="63">
        <f aca="true" t="shared" si="1" ref="C23:C37">B23/$B$38</f>
        <v>0.1195840554592721</v>
      </c>
    </row>
    <row r="24" spans="1:3" ht="15">
      <c r="A24" s="45">
        <v>2004</v>
      </c>
      <c r="B24" s="45">
        <v>105</v>
      </c>
      <c r="C24" s="63">
        <f t="shared" si="1"/>
        <v>0.09098786828422877</v>
      </c>
    </row>
    <row r="25" spans="1:3" ht="15">
      <c r="A25" s="45">
        <v>2003</v>
      </c>
      <c r="B25" s="45">
        <v>91</v>
      </c>
      <c r="C25" s="63">
        <f t="shared" si="1"/>
        <v>0.07885615251299827</v>
      </c>
    </row>
    <row r="26" spans="1:3" ht="15">
      <c r="A26" s="45">
        <v>2008</v>
      </c>
      <c r="B26" s="45">
        <v>90</v>
      </c>
      <c r="C26" s="63">
        <f t="shared" si="1"/>
        <v>0.0779896013864818</v>
      </c>
    </row>
    <row r="27" spans="1:3" ht="15">
      <c r="A27" s="45">
        <v>2009</v>
      </c>
      <c r="B27" s="45">
        <v>83</v>
      </c>
      <c r="C27" s="63">
        <f t="shared" si="1"/>
        <v>0.07192374350086655</v>
      </c>
    </row>
    <row r="28" spans="1:3" ht="15">
      <c r="A28" s="45">
        <v>2006</v>
      </c>
      <c r="B28" s="45">
        <v>75</v>
      </c>
      <c r="C28" s="63">
        <f t="shared" si="1"/>
        <v>0.06499133448873484</v>
      </c>
    </row>
    <row r="29" spans="1:3" ht="15">
      <c r="A29" s="45">
        <v>2010</v>
      </c>
      <c r="B29" s="45">
        <v>75</v>
      </c>
      <c r="C29" s="63">
        <f t="shared" si="1"/>
        <v>0.06499133448873484</v>
      </c>
    </row>
    <row r="30" spans="1:3" ht="15">
      <c r="A30" s="45">
        <v>2007</v>
      </c>
      <c r="B30" s="45">
        <v>71</v>
      </c>
      <c r="C30" s="63">
        <f t="shared" si="1"/>
        <v>0.06152512998266898</v>
      </c>
    </row>
    <row r="31" spans="1:3" ht="15">
      <c r="A31" s="45">
        <v>2002</v>
      </c>
      <c r="B31" s="45">
        <v>55</v>
      </c>
      <c r="C31" s="63">
        <f t="shared" si="1"/>
        <v>0.047660311958405546</v>
      </c>
    </row>
    <row r="32" spans="1:3" ht="15">
      <c r="A32" s="45">
        <v>2001</v>
      </c>
      <c r="B32" s="45">
        <v>54</v>
      </c>
      <c r="C32" s="63">
        <f t="shared" si="1"/>
        <v>0.04679376083188908</v>
      </c>
    </row>
    <row r="33" spans="1:3" ht="15">
      <c r="A33" s="45">
        <v>2013</v>
      </c>
      <c r="B33" s="45">
        <v>52</v>
      </c>
      <c r="C33" s="63">
        <f t="shared" si="1"/>
        <v>0.045060658578856154</v>
      </c>
    </row>
    <row r="34" spans="1:3" ht="15">
      <c r="A34" s="45">
        <v>2011</v>
      </c>
      <c r="B34" s="45">
        <v>50</v>
      </c>
      <c r="C34" s="63">
        <f t="shared" si="1"/>
        <v>0.043327556325823226</v>
      </c>
    </row>
    <row r="35" spans="1:3" ht="15">
      <c r="A35" s="45">
        <v>2012</v>
      </c>
      <c r="B35" s="45">
        <v>45</v>
      </c>
      <c r="C35" s="63">
        <f t="shared" si="1"/>
        <v>0.0389948006932409</v>
      </c>
    </row>
    <row r="36" spans="1:3" ht="15">
      <c r="A36" s="45">
        <v>2000</v>
      </c>
      <c r="B36" s="45">
        <v>26</v>
      </c>
      <c r="C36" s="63">
        <f t="shared" si="1"/>
        <v>0.022530329289428077</v>
      </c>
    </row>
    <row r="37" spans="1:3" ht="15">
      <c r="A37" s="44" t="s">
        <v>25</v>
      </c>
      <c r="B37" s="44">
        <f>B38-SUM(B23:B36)</f>
        <v>144</v>
      </c>
      <c r="C37" s="63">
        <f t="shared" si="1"/>
        <v>0.12478336221837089</v>
      </c>
    </row>
    <row r="38" spans="1:4" ht="15">
      <c r="A38" s="49" t="s">
        <v>28</v>
      </c>
      <c r="B38" s="52">
        <f>D17</f>
        <v>1154</v>
      </c>
      <c r="C38" s="50">
        <f>SUM(C23:C37)</f>
        <v>1</v>
      </c>
      <c r="D38" s="55"/>
    </row>
    <row r="39" spans="1:3" ht="15">
      <c r="A39" s="95" t="s">
        <v>35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7">
    <cfRule type="cellIs" priority="13" dxfId="12" operator="lessThan">
      <formula>0</formula>
    </cfRule>
  </conditionalFormatting>
  <conditionalFormatting sqref="H17">
    <cfRule type="cellIs" priority="12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Marek_Wolfigiel</cp:lastModifiedBy>
  <cp:lastPrinted>2016-07-29T11:01:19Z</cp:lastPrinted>
  <dcterms:created xsi:type="dcterms:W3CDTF">2012-03-22T10:49:24Z</dcterms:created>
  <dcterms:modified xsi:type="dcterms:W3CDTF">2020-08-25T12:43:18Z</dcterms:modified>
  <cp:category/>
  <cp:version/>
  <cp:contentType/>
  <cp:contentStatus/>
</cp:coreProperties>
</file>