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386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<sst xmlns="http://schemas.openxmlformats.org/spreadsheetml/2006/main" count="104" uniqueCount="49">
  <si>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</si>
  <si>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</si>
  <si>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</si>
  <si>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</si>
  <si>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</si>
  <si>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</si>
  <si>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</si>
  <si>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</si>
  <si>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</si>
  <si>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</si>
  <si>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</si>
  <si>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</si>
  <si>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</si>
  <si>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</si>
  <si>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</si>
  <si>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</si>
  <si>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</si>
  <si>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</si>
  <si>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</si>
  <si>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</si>
  <si>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</si>
  <si>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</si>
  <si>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</si>
  <si>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</si>
  <si>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</si>
  <si>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</si>
  <si>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</si>
  <si>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</si>
  <si>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</si>
  <si>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</si>
  <si>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</si>
  <si>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</si>
  <si>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</si>
  <si>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</si>
  <si>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</si>
  <si>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</si>
  <si>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</si>
  <si>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</si>
  <si>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</si>
  <si>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FORD</t>
  </si>
  <si>
    <t>TEMSA</t>
  </si>
  <si>
    <t>Pierwsze rejestracje NOWYCH autobusów w Polsce 
styczeń - wrzesień, 2020 rok</t>
  </si>
  <si>
    <t>1-9.2020</t>
  </si>
  <si>
    <t>1-9.2019</t>
  </si>
  <si>
    <t>Pierwsze rejestracje NOWYCH autobusów w Polsce
styczeń - wrzesień, 2020 rok
według segmentów</t>
  </si>
  <si>
    <t>Pierwsze rejestracje UŻYWANYCH autobusów w Polsce, 
styczeń - wrzesień, 2020 rok</t>
  </si>
  <si>
    <t>VDL</t>
  </si>
  <si>
    <t>Pierwsze rejestracje UŻYWANYCH autobusów w Polsce
styczeń - wrzesień, 2020 rok
według segmentów</t>
  </si>
  <si>
    <t>Pierwsze rejestracje używanych autobusów, 
według roku produkcji; styczeń - wrzesień, 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</si>
</sst>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41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97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442</v>
      </c>
      <c r="D6" s="59">
        <f aca="true" t="shared" si="0" ref="D6:D14">C6/$C$15</f>
        <v>0.4262295081967213</v>
      </c>
      <c r="E6" s="10">
        <v>868</v>
      </c>
      <c r="F6" s="59">
        <f aca="true" t="shared" si="1" ref="F6:F14">E6/$E$15</f>
        <v>0.43882709807886755</v>
      </c>
      <c r="G6" s="16">
        <f>C6/E6-1</f>
        <v>-0.4907834101382489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251</v>
      </c>
      <c r="D7" s="59">
        <f t="shared" si="0"/>
        <v>0.2420443587270974</v>
      </c>
      <c r="E7" s="10">
        <v>364</v>
      </c>
      <c r="F7" s="59">
        <f t="shared" si="1"/>
        <v>0.18402426693629928</v>
      </c>
      <c r="G7" s="16">
        <f>C7/E7-1</f>
        <v>-0.31043956043956045</v>
      </c>
      <c r="H7" s="65"/>
      <c r="I7" s="57"/>
      <c r="J7" s="64"/>
    </row>
    <row r="8" spans="1:10" ht="15">
      <c r="A8" s="3">
        <v>3</v>
      </c>
      <c r="B8" s="6" t="s">
        <v>39</v>
      </c>
      <c r="C8" s="8">
        <v>70</v>
      </c>
      <c r="D8" s="59">
        <f t="shared" si="0"/>
        <v>0.06750241080038573</v>
      </c>
      <c r="E8" s="11">
        <v>19</v>
      </c>
      <c r="F8" s="59">
        <f t="shared" si="1"/>
        <v>0.009605662285136502</v>
      </c>
      <c r="G8" s="16">
        <f aca="true" t="shared" si="2" ref="G8:G13">IF(E8=0,"",C8/E8-1)</f>
        <v>2.6842105263157894</v>
      </c>
      <c r="H8" s="65"/>
      <c r="I8" s="57"/>
      <c r="J8" s="64"/>
    </row>
    <row r="9" spans="1:10" ht="15">
      <c r="A9" s="3">
        <v>4</v>
      </c>
      <c r="B9" s="40" t="s">
        <v>34</v>
      </c>
      <c r="C9" s="8">
        <v>66</v>
      </c>
      <c r="D9" s="59">
        <f t="shared" si="0"/>
        <v>0.06364513018322084</v>
      </c>
      <c r="E9" s="10">
        <v>240</v>
      </c>
      <c r="F9" s="59">
        <f t="shared" si="1"/>
        <v>0.12133468149646107</v>
      </c>
      <c r="G9" s="16">
        <f t="shared" si="2"/>
        <v>-0.725</v>
      </c>
      <c r="H9" s="65"/>
      <c r="I9" s="57"/>
      <c r="J9" s="64"/>
    </row>
    <row r="10" spans="1:10" ht="15">
      <c r="A10" s="3">
        <v>5</v>
      </c>
      <c r="B10" s="38" t="s">
        <v>38</v>
      </c>
      <c r="C10" s="8">
        <v>50</v>
      </c>
      <c r="D10" s="59">
        <f t="shared" si="0"/>
        <v>0.048216007714561235</v>
      </c>
      <c r="E10" s="10">
        <v>60</v>
      </c>
      <c r="F10" s="59">
        <f t="shared" si="1"/>
        <v>0.030333670374115267</v>
      </c>
      <c r="G10" s="16">
        <f t="shared" si="2"/>
        <v>-0.16666666666666663</v>
      </c>
      <c r="H10" s="65"/>
      <c r="I10" s="57"/>
      <c r="J10" s="64"/>
    </row>
    <row r="11" spans="1:10" ht="15">
      <c r="A11" s="39">
        <v>6</v>
      </c>
      <c r="B11" s="6" t="s">
        <v>36</v>
      </c>
      <c r="C11" s="8">
        <v>48</v>
      </c>
      <c r="D11" s="59">
        <f t="shared" si="0"/>
        <v>0.04628736740597879</v>
      </c>
      <c r="E11" s="10">
        <v>153</v>
      </c>
      <c r="F11" s="59">
        <f t="shared" si="1"/>
        <v>0.07735085945399393</v>
      </c>
      <c r="G11" s="16">
        <f t="shared" si="2"/>
        <v>-0.6862745098039216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110</v>
      </c>
      <c r="D14" s="59">
        <f t="shared" si="0"/>
        <v>0.10607521697203472</v>
      </c>
      <c r="E14" s="8">
        <f>E15-SUM(E6:E13)</f>
        <v>274</v>
      </c>
      <c r="F14" s="59">
        <f t="shared" si="1"/>
        <v>0.1385237613751264</v>
      </c>
      <c r="G14" s="16">
        <f>C14/E14-1</f>
        <v>-0.5985401459854014</v>
      </c>
      <c r="H14" s="65"/>
      <c r="I14" s="57"/>
      <c r="J14" s="64"/>
    </row>
    <row r="15" spans="1:10" ht="15">
      <c r="A15" s="12"/>
      <c r="B15" s="19" t="s">
        <v>33</v>
      </c>
      <c r="C15" s="20">
        <v>1037</v>
      </c>
      <c r="D15" s="22">
        <v>1</v>
      </c>
      <c r="E15" s="21">
        <v>1978</v>
      </c>
      <c r="F15" s="23">
        <v>1</v>
      </c>
      <c r="G15" s="54">
        <f>C15/E15-1</f>
        <v>-0.4757330637007078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44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9</v>
      </c>
      <c r="E6" s="59">
        <f>IF(D6=0,"",D6/$D$8)</f>
        <v>0.019067796610169493</v>
      </c>
      <c r="F6" s="10">
        <v>7</v>
      </c>
      <c r="G6" s="4">
        <f>IF(F6=0,"",F6/$F$8)</f>
        <v>0.008567931456548347</v>
      </c>
      <c r="H6" s="16">
        <f>IF(F6=0,"",D6/F6-1)</f>
        <v>0.2857142857142858</v>
      </c>
    </row>
    <row r="7" spans="1:9" ht="15">
      <c r="A7" s="35"/>
      <c r="B7" s="6" t="s">
        <v>13</v>
      </c>
      <c r="C7" s="76"/>
      <c r="D7" s="7">
        <v>463</v>
      </c>
      <c r="E7" s="59">
        <f>+D7/$D$8</f>
        <v>0.9809322033898306</v>
      </c>
      <c r="F7" s="10">
        <v>810</v>
      </c>
      <c r="G7" s="59">
        <f>+F7/$F$8</f>
        <v>0.9914320685434517</v>
      </c>
      <c r="H7" s="16">
        <f>D7/F7-1</f>
        <v>-0.42839506172839503</v>
      </c>
      <c r="I7" s="56"/>
    </row>
    <row r="8" spans="1:9" ht="15">
      <c r="A8" s="86" t="s">
        <v>11</v>
      </c>
      <c r="B8" s="78" t="s">
        <v>5</v>
      </c>
      <c r="C8" s="79"/>
      <c r="D8" s="82">
        <f>SUM(D6:D7)</f>
        <v>472</v>
      </c>
      <c r="E8" s="61">
        <f>SUM(E6:E7)</f>
        <v>1</v>
      </c>
      <c r="F8" s="88">
        <f>SUM(F6:F7)</f>
        <v>817</v>
      </c>
      <c r="G8" s="61">
        <f>SUM(G6:G7)</f>
        <v>1</v>
      </c>
      <c r="H8" s="84">
        <f>D8/F8-1</f>
        <v>-0.42227662178702574</v>
      </c>
      <c r="I8" s="58"/>
    </row>
    <row r="9" spans="1:9" ht="15">
      <c r="A9" s="77"/>
      <c r="B9" s="80"/>
      <c r="C9" s="81"/>
      <c r="D9" s="83"/>
      <c r="E9" s="60">
        <f>+D8/D17</f>
        <v>0.45515911282545807</v>
      </c>
      <c r="F9" s="89"/>
      <c r="G9" s="60">
        <f>+F8/F17</f>
        <v>0.41304347826086957</v>
      </c>
      <c r="H9" s="85"/>
      <c r="I9" s="58"/>
    </row>
    <row r="10" spans="1:9" ht="15">
      <c r="A10" s="35"/>
      <c r="B10" s="6" t="s">
        <v>13</v>
      </c>
      <c r="C10" s="24" t="s">
        <v>17</v>
      </c>
      <c r="D10" s="8">
        <v>462</v>
      </c>
      <c r="E10" s="59">
        <f>D10/$D$15</f>
        <v>0.8176991150442477</v>
      </c>
      <c r="F10" s="10">
        <v>823</v>
      </c>
      <c r="G10" s="59">
        <f>F10/$F$15</f>
        <v>0.7088716623600344</v>
      </c>
      <c r="H10" s="16">
        <f>D10/F10-1</f>
        <v>-0.4386391251518833</v>
      </c>
      <c r="I10" s="58"/>
    </row>
    <row r="11" spans="1:9" ht="15">
      <c r="A11" s="35"/>
      <c r="B11" s="6"/>
      <c r="C11" s="24" t="s">
        <v>18</v>
      </c>
      <c r="D11" s="8">
        <v>26</v>
      </c>
      <c r="E11" s="59">
        <f>D11/$D$15</f>
        <v>0.04601769911504425</v>
      </c>
      <c r="F11" s="11">
        <v>32</v>
      </c>
      <c r="G11" s="59">
        <f>F11/$F$15</f>
        <v>0.02756244616709733</v>
      </c>
      <c r="H11" s="16">
        <f>IF(F11=0,"",D11/F11-1)</f>
        <v>-0.1875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77</v>
      </c>
      <c r="E13" s="59">
        <f>D13/$D$15</f>
        <v>0.13628318584070798</v>
      </c>
      <c r="F13" s="10">
        <v>302</v>
      </c>
      <c r="G13" s="59">
        <f>F13/$F$15</f>
        <v>0.26012058570198104</v>
      </c>
      <c r="H13" s="16">
        <f>D13/F13-1</f>
        <v>-0.7450331125827814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>
        <v>4</v>
      </c>
      <c r="G14" s="59">
        <f>IF(F14=0,"",F14/$F$15)</f>
        <v>0.0034453057708871662</v>
      </c>
      <c r="H14" s="16">
        <f>IF(F14=0,"",D14/F14-1)</f>
        <v>-1</v>
      </c>
      <c r="I14" s="58"/>
    </row>
    <row r="15" spans="1:9" ht="15">
      <c r="A15" s="76" t="s">
        <v>14</v>
      </c>
      <c r="B15" s="78" t="s">
        <v>5</v>
      </c>
      <c r="C15" s="79"/>
      <c r="D15" s="82">
        <f>SUM(D10:D14)</f>
        <v>565</v>
      </c>
      <c r="E15" s="61">
        <f>SUM(E10:E14)</f>
        <v>1</v>
      </c>
      <c r="F15" s="82">
        <f>SUM(F10:F14)</f>
        <v>1161</v>
      </c>
      <c r="G15" s="61">
        <f>SUM(G10:G14)</f>
        <v>1</v>
      </c>
      <c r="H15" s="84">
        <f>D15/F15-1</f>
        <v>-0.5133505598621877</v>
      </c>
      <c r="I15" s="58"/>
    </row>
    <row r="16" spans="1:9" ht="15">
      <c r="A16" s="77"/>
      <c r="B16" s="80"/>
      <c r="C16" s="81"/>
      <c r="D16" s="83"/>
      <c r="E16" s="60">
        <f>+D15/D17</f>
        <v>0.5448408871745419</v>
      </c>
      <c r="F16" s="83"/>
      <c r="G16" s="60">
        <f>F15/F17</f>
        <v>0.5869565217391305</v>
      </c>
      <c r="H16" s="85"/>
      <c r="I16" s="58"/>
    </row>
    <row r="17" spans="1:9" ht="15">
      <c r="A17" s="27"/>
      <c r="B17" s="19" t="s">
        <v>30</v>
      </c>
      <c r="C17" s="28"/>
      <c r="D17" s="21">
        <f>+D15+D8</f>
        <v>1037</v>
      </c>
      <c r="E17" s="22">
        <v>1</v>
      </c>
      <c r="F17" s="21">
        <f>+F8+F15</f>
        <v>1978</v>
      </c>
      <c r="G17" s="22">
        <v>1</v>
      </c>
      <c r="H17" s="54">
        <f>D17/F17-1</f>
        <v>-0.4757330637007078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45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398</v>
      </c>
      <c r="D6" s="59">
        <f aca="true" t="shared" si="0" ref="D6:D13">C6/$C$14</f>
        <v>0.22587968217934165</v>
      </c>
      <c r="E6" s="10">
        <v>654</v>
      </c>
      <c r="F6" s="59">
        <f aca="true" t="shared" si="1" ref="F6:F13">E6/$E$14</f>
        <v>0.2642424242424242</v>
      </c>
      <c r="G6" s="15">
        <f aca="true" t="shared" si="2" ref="G6:G12">C6/E6-1</f>
        <v>-0.3914373088685015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332</v>
      </c>
      <c r="D7" s="59">
        <f t="shared" si="0"/>
        <v>0.188422247446084</v>
      </c>
      <c r="E7" s="10">
        <v>366</v>
      </c>
      <c r="F7" s="62">
        <f t="shared" si="1"/>
        <v>0.1478787878787879</v>
      </c>
      <c r="G7" s="16">
        <f t="shared" si="2"/>
        <v>-0.09289617486338797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201</v>
      </c>
      <c r="D8" s="59">
        <f t="shared" si="0"/>
        <v>0.11407491486946651</v>
      </c>
      <c r="E8" s="11">
        <v>266</v>
      </c>
      <c r="F8" s="62">
        <f t="shared" si="1"/>
        <v>0.10747474747474747</v>
      </c>
      <c r="G8" s="16">
        <f t="shared" si="2"/>
        <v>-0.2443609022556391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150</v>
      </c>
      <c r="D9" s="59">
        <f t="shared" si="0"/>
        <v>0.0851305334846765</v>
      </c>
      <c r="E9" s="10">
        <v>234</v>
      </c>
      <c r="F9" s="62">
        <f t="shared" si="1"/>
        <v>0.09454545454545454</v>
      </c>
      <c r="G9" s="16">
        <f t="shared" si="2"/>
        <v>-0.3589743589743589</v>
      </c>
      <c r="I9" s="65"/>
      <c r="J9" s="65"/>
      <c r="K9" s="64"/>
    </row>
    <row r="10" spans="1:11" ht="15">
      <c r="A10" s="29">
        <v>5</v>
      </c>
      <c r="B10" s="40" t="s">
        <v>40</v>
      </c>
      <c r="C10" s="8">
        <v>79</v>
      </c>
      <c r="D10" s="59">
        <f>C10/$C$14</f>
        <v>0.044835414301929624</v>
      </c>
      <c r="E10" s="10">
        <v>83</v>
      </c>
      <c r="F10" s="62">
        <f>E10/$E$14</f>
        <v>0.033535353535353536</v>
      </c>
      <c r="G10" s="16">
        <f>C10/E10-1</f>
        <v>-0.048192771084337394</v>
      </c>
      <c r="I10" s="65"/>
      <c r="J10" s="65"/>
      <c r="K10" s="64"/>
    </row>
    <row r="11" spans="1:11" ht="15">
      <c r="A11" s="66">
        <v>6</v>
      </c>
      <c r="B11" s="40" t="s">
        <v>46</v>
      </c>
      <c r="C11" s="8">
        <v>78</v>
      </c>
      <c r="D11" s="59">
        <f>C11/$C$14</f>
        <v>0.04426787741203178</v>
      </c>
      <c r="E11" s="10">
        <v>131</v>
      </c>
      <c r="F11" s="62">
        <f t="shared" si="1"/>
        <v>0.05292929292929293</v>
      </c>
      <c r="G11" s="16">
        <f t="shared" si="2"/>
        <v>-0.40458015267175573</v>
      </c>
      <c r="I11" s="65"/>
      <c r="J11" s="65"/>
      <c r="K11" s="64"/>
    </row>
    <row r="12" spans="1:11" ht="15">
      <c r="A12" s="29">
        <v>7</v>
      </c>
      <c r="B12" s="40" t="s">
        <v>29</v>
      </c>
      <c r="C12" s="8">
        <v>63</v>
      </c>
      <c r="D12" s="59">
        <f>C12/$C$14</f>
        <v>0.03575482406356413</v>
      </c>
      <c r="E12" s="11">
        <v>39</v>
      </c>
      <c r="F12" s="62">
        <f t="shared" si="1"/>
        <v>0.01575757575757576</v>
      </c>
      <c r="G12" s="16">
        <f t="shared" si="2"/>
        <v>0.6153846153846154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461</v>
      </c>
      <c r="D13" s="59">
        <f t="shared" si="0"/>
        <v>0.2616345062429058</v>
      </c>
      <c r="E13" s="8">
        <f>E14-SUM(E6:E12)</f>
        <v>702</v>
      </c>
      <c r="F13" s="62">
        <f t="shared" si="1"/>
        <v>0.28363636363636363</v>
      </c>
      <c r="G13" s="17">
        <f>C13/E13-1</f>
        <v>-0.34330484330484334</v>
      </c>
      <c r="I13" s="65"/>
      <c r="J13" s="65"/>
      <c r="K13" s="64"/>
    </row>
    <row r="14" spans="1:11" ht="15">
      <c r="A14" s="12"/>
      <c r="B14" s="19" t="s">
        <v>5</v>
      </c>
      <c r="C14" s="20">
        <v>1762</v>
      </c>
      <c r="D14" s="23">
        <v>1</v>
      </c>
      <c r="E14" s="21">
        <v>2475</v>
      </c>
      <c r="F14" s="23">
        <v>1</v>
      </c>
      <c r="G14" s="54">
        <f>C14/E14-1</f>
        <v>-0.28808080808080805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3">
    <cfRule type="cellIs" priority="4" dxfId="11" operator="lessThan">
      <formula>0</formula>
    </cfRule>
  </conditionalFormatting>
  <conditionalFormatting sqref="G14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G20" sqref="G20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47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15</v>
      </c>
      <c r="E6" s="59">
        <f>+D6/$D$8</f>
        <v>0.045871559633027525</v>
      </c>
      <c r="F6" s="7">
        <v>21</v>
      </c>
      <c r="G6" s="59">
        <f>+F6/$F$8</f>
        <v>0.043568464730290454</v>
      </c>
      <c r="H6" s="15">
        <f>D6/F6-1</f>
        <v>-0.2857142857142857</v>
      </c>
    </row>
    <row r="7" spans="1:8" ht="15">
      <c r="A7" s="29"/>
      <c r="B7" s="6" t="s">
        <v>13</v>
      </c>
      <c r="C7" s="76"/>
      <c r="D7" s="7">
        <v>312</v>
      </c>
      <c r="E7" s="59">
        <f>+D7/$D$8</f>
        <v>0.9541284403669725</v>
      </c>
      <c r="F7" s="7">
        <v>461</v>
      </c>
      <c r="G7" s="59">
        <f>+F7/$F$8</f>
        <v>0.9564315352697096</v>
      </c>
      <c r="H7" s="16">
        <f aca="true" t="shared" si="0" ref="H7:H17">D7/F7-1</f>
        <v>-0.32321041214750545</v>
      </c>
    </row>
    <row r="8" spans="1:8" ht="15">
      <c r="A8" s="86" t="s">
        <v>11</v>
      </c>
      <c r="B8" s="78" t="s">
        <v>5</v>
      </c>
      <c r="C8" s="79"/>
      <c r="D8" s="82">
        <f>SUM(D6:D7)</f>
        <v>327</v>
      </c>
      <c r="E8" s="31">
        <f>SUM(E6:E7)</f>
        <v>1</v>
      </c>
      <c r="F8" s="88">
        <f>SUM(F6:F7)</f>
        <v>482</v>
      </c>
      <c r="G8" s="31">
        <f>SUM(G6:G7)</f>
        <v>1</v>
      </c>
      <c r="H8" s="84">
        <f>D8/F8-1</f>
        <v>-0.32157676348547715</v>
      </c>
    </row>
    <row r="9" spans="1:8" ht="15">
      <c r="A9" s="77"/>
      <c r="B9" s="80"/>
      <c r="C9" s="81"/>
      <c r="D9" s="83"/>
      <c r="E9" s="60">
        <f>+D8/D17</f>
        <v>0.1855845629965948</v>
      </c>
      <c r="F9" s="89"/>
      <c r="G9" s="60">
        <f>+F8/F17</f>
        <v>0.19474747474747475</v>
      </c>
      <c r="H9" s="85"/>
    </row>
    <row r="10" spans="1:8" ht="15">
      <c r="A10" s="29"/>
      <c r="B10" s="24" t="s">
        <v>13</v>
      </c>
      <c r="C10" s="5" t="s">
        <v>17</v>
      </c>
      <c r="D10" s="8">
        <v>246</v>
      </c>
      <c r="E10" s="59">
        <f>D10/$D$15</f>
        <v>0.17142857142857143</v>
      </c>
      <c r="F10" s="10">
        <v>315</v>
      </c>
      <c r="G10" s="59">
        <f>F10/$F$15</f>
        <v>0.15805318615153036</v>
      </c>
      <c r="H10" s="16">
        <f t="shared" si="0"/>
        <v>-0.21904761904761905</v>
      </c>
    </row>
    <row r="11" spans="1:8" ht="15">
      <c r="A11" s="29"/>
      <c r="B11" s="24"/>
      <c r="C11" s="6" t="s">
        <v>18</v>
      </c>
      <c r="D11" s="8">
        <v>725</v>
      </c>
      <c r="E11" s="59">
        <f>D11/$D$15</f>
        <v>0.5052264808362369</v>
      </c>
      <c r="F11" s="11">
        <v>852</v>
      </c>
      <c r="G11" s="59">
        <f>F11/$F$15</f>
        <v>0.42749623682890114</v>
      </c>
      <c r="H11" s="16">
        <f t="shared" si="0"/>
        <v>-0.14906103286384975</v>
      </c>
    </row>
    <row r="12" spans="1:8" ht="15">
      <c r="A12" s="29"/>
      <c r="B12" s="24"/>
      <c r="C12" s="6" t="s">
        <v>19</v>
      </c>
      <c r="D12" s="8">
        <v>1</v>
      </c>
      <c r="E12" s="59">
        <f>D12/$D$15</f>
        <v>0.0006968641114982578</v>
      </c>
      <c r="F12" s="10">
        <v>7</v>
      </c>
      <c r="G12" s="59">
        <f>F12/$F$15</f>
        <v>0.0035122930255895636</v>
      </c>
      <c r="H12" s="16">
        <f>IF(F12=0," ",D12/F12-1)</f>
        <v>-0.8571428571428572</v>
      </c>
    </row>
    <row r="13" spans="1:8" ht="15">
      <c r="A13" s="29"/>
      <c r="B13" s="24"/>
      <c r="C13" s="6" t="s">
        <v>20</v>
      </c>
      <c r="D13" s="8">
        <v>409</v>
      </c>
      <c r="E13" s="59">
        <f>D13/$D$15</f>
        <v>0.2850174216027875</v>
      </c>
      <c r="F13" s="10">
        <v>744</v>
      </c>
      <c r="G13" s="59">
        <f>F13/$F$15</f>
        <v>0.37330657300551934</v>
      </c>
      <c r="H13" s="16">
        <f t="shared" si="0"/>
        <v>-0.4502688172043011</v>
      </c>
    </row>
    <row r="14" spans="1:8" ht="15">
      <c r="A14" s="32"/>
      <c r="B14" s="24"/>
      <c r="C14" s="9" t="s">
        <v>21</v>
      </c>
      <c r="D14" s="8">
        <v>54</v>
      </c>
      <c r="E14" s="59">
        <f>D14/$D$15</f>
        <v>0.037630662020905925</v>
      </c>
      <c r="F14" s="10">
        <v>75</v>
      </c>
      <c r="G14" s="59">
        <f>F14/$F$15</f>
        <v>0.03763171098845961</v>
      </c>
      <c r="H14" s="16">
        <f t="shared" si="0"/>
        <v>-0.28</v>
      </c>
    </row>
    <row r="15" spans="1:8" ht="15">
      <c r="A15" s="76" t="s">
        <v>14</v>
      </c>
      <c r="B15" s="78" t="s">
        <v>5</v>
      </c>
      <c r="C15" s="79"/>
      <c r="D15" s="82">
        <f>SUM(D10:D14)</f>
        <v>1435</v>
      </c>
      <c r="E15" s="31">
        <f>SUM(E10:E14)</f>
        <v>1</v>
      </c>
      <c r="F15" s="82">
        <f>SUM(F10:F14)</f>
        <v>1993</v>
      </c>
      <c r="G15" s="31">
        <f>SUM(G10:G14)</f>
        <v>1</v>
      </c>
      <c r="H15" s="84">
        <f>D15/F15-1</f>
        <v>-0.27997992975413943</v>
      </c>
    </row>
    <row r="16" spans="1:8" ht="15">
      <c r="A16" s="77"/>
      <c r="B16" s="80"/>
      <c r="C16" s="81"/>
      <c r="D16" s="83"/>
      <c r="E16" s="60">
        <f>+D15/D17</f>
        <v>0.8144154370034052</v>
      </c>
      <c r="F16" s="83"/>
      <c r="G16" s="60">
        <f>F15/F17</f>
        <v>0.8052525252525252</v>
      </c>
      <c r="H16" s="85"/>
    </row>
    <row r="17" spans="1:8" ht="15">
      <c r="A17" s="27"/>
      <c r="B17" s="19" t="s">
        <v>5</v>
      </c>
      <c r="C17" s="28"/>
      <c r="D17" s="21">
        <f>+D15+D8</f>
        <v>1762</v>
      </c>
      <c r="E17" s="22">
        <f>E9+E16</f>
        <v>1</v>
      </c>
      <c r="F17" s="21">
        <f>+F15+F8</f>
        <v>2475</v>
      </c>
      <c r="G17" s="22">
        <f>G9+G16</f>
        <v>1</v>
      </c>
      <c r="H17" s="18">
        <f t="shared" si="0"/>
        <v>-0.28808080808080805</v>
      </c>
    </row>
    <row r="18" ht="15">
      <c r="A18" s="33" t="s">
        <v>35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221</v>
      </c>
      <c r="C23" s="63">
        <f aca="true" t="shared" si="1" ref="C23:C37">B23/$B$38</f>
        <v>0.1254256526674234</v>
      </c>
    </row>
    <row r="24" spans="1:3" ht="15">
      <c r="A24" s="45">
        <v>2004</v>
      </c>
      <c r="B24" s="45">
        <v>165</v>
      </c>
      <c r="C24" s="63">
        <f t="shared" si="1"/>
        <v>0.09364358683314415</v>
      </c>
    </row>
    <row r="25" spans="1:3" ht="15">
      <c r="A25" s="45">
        <v>2008</v>
      </c>
      <c r="B25" s="45">
        <v>142</v>
      </c>
      <c r="C25" s="63">
        <f t="shared" si="1"/>
        <v>0.08059023836549375</v>
      </c>
    </row>
    <row r="26" spans="1:3" ht="15">
      <c r="A26" s="45">
        <v>2006</v>
      </c>
      <c r="B26" s="45">
        <v>141</v>
      </c>
      <c r="C26" s="63">
        <f t="shared" si="1"/>
        <v>0.08002270147559591</v>
      </c>
    </row>
    <row r="27" spans="1:3" ht="15">
      <c r="A27" s="45">
        <v>2009</v>
      </c>
      <c r="B27" s="45">
        <v>130</v>
      </c>
      <c r="C27" s="63">
        <f t="shared" si="1"/>
        <v>0.07377979568671963</v>
      </c>
    </row>
    <row r="28" spans="1:3" ht="15">
      <c r="A28" s="45">
        <v>2003</v>
      </c>
      <c r="B28" s="45">
        <v>121</v>
      </c>
      <c r="C28" s="63">
        <f t="shared" si="1"/>
        <v>0.06867196367763904</v>
      </c>
    </row>
    <row r="29" spans="1:3" ht="15">
      <c r="A29" s="45">
        <v>2007</v>
      </c>
      <c r="B29" s="45">
        <v>108</v>
      </c>
      <c r="C29" s="63">
        <f t="shared" si="1"/>
        <v>0.06129398410896708</v>
      </c>
    </row>
    <row r="30" spans="1:3" ht="15">
      <c r="A30" s="45">
        <v>2010</v>
      </c>
      <c r="B30" s="45">
        <v>107</v>
      </c>
      <c r="C30" s="63">
        <f t="shared" si="1"/>
        <v>0.06072644721906924</v>
      </c>
    </row>
    <row r="31" spans="1:3" ht="15">
      <c r="A31" s="45">
        <v>2001</v>
      </c>
      <c r="B31" s="45">
        <v>84</v>
      </c>
      <c r="C31" s="63">
        <f t="shared" si="1"/>
        <v>0.04767309875141884</v>
      </c>
    </row>
    <row r="32" spans="1:3" ht="15">
      <c r="A32" s="45">
        <v>2002</v>
      </c>
      <c r="B32" s="45">
        <v>84</v>
      </c>
      <c r="C32" s="63">
        <f t="shared" si="1"/>
        <v>0.04767309875141884</v>
      </c>
    </row>
    <row r="33" spans="1:3" ht="15">
      <c r="A33" s="45">
        <v>2012</v>
      </c>
      <c r="B33" s="45">
        <v>78</v>
      </c>
      <c r="C33" s="63">
        <f t="shared" si="1"/>
        <v>0.04426787741203178</v>
      </c>
    </row>
    <row r="34" spans="1:3" ht="15">
      <c r="A34" s="45">
        <v>2011</v>
      </c>
      <c r="B34" s="45">
        <v>70</v>
      </c>
      <c r="C34" s="63">
        <f t="shared" si="1"/>
        <v>0.039727582292849034</v>
      </c>
    </row>
    <row r="35" spans="1:3" ht="15">
      <c r="A35" s="45">
        <v>2013</v>
      </c>
      <c r="B35" s="45">
        <v>64</v>
      </c>
      <c r="C35" s="63">
        <f t="shared" si="1"/>
        <v>0.036322360953461974</v>
      </c>
    </row>
    <row r="36" spans="1:3" ht="15">
      <c r="A36" s="45">
        <v>2000</v>
      </c>
      <c r="B36" s="45">
        <v>39</v>
      </c>
      <c r="C36" s="63">
        <f t="shared" si="1"/>
        <v>0.02213393870601589</v>
      </c>
    </row>
    <row r="37" spans="1:3" ht="15">
      <c r="A37" s="44" t="s">
        <v>25</v>
      </c>
      <c r="B37" s="44">
        <f>B38-SUM(B23:B36)</f>
        <v>208</v>
      </c>
      <c r="C37" s="63">
        <f t="shared" si="1"/>
        <v>0.11804767309875142</v>
      </c>
    </row>
    <row r="38" spans="1:4" ht="15">
      <c r="A38" s="49" t="s">
        <v>28</v>
      </c>
      <c r="B38" s="52">
        <f>D17</f>
        <v>1762</v>
      </c>
      <c r="C38" s="50">
        <f>SUM(C23:C37)</f>
        <v>1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2020-10-19T11:41:32Z</dcterms:modified>
  <cp:category/>
  <cp:version/>
  <cp:contentType/>
  <cp:contentStatus/>
</cp:coreProperties>
</file>