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4400" windowHeight="135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<sst xmlns="http://schemas.openxmlformats.org/spreadsheetml/2006/main" count="103" uniqueCount="50">
  <si>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</si>
  <si>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</si>
  <si>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</si>
  <si>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</si>
  <si>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</si>
  <si>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</si>
  <si>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</si>
  <si>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</si>
  <si>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</si>
  <si>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</si>
  <si>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</si>
  <si>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</si>
  <si>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</si>
  <si>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</si>
  <si>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</si>
  <si>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</si>
  <si>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</si>
  <si>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</si>
  <si>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</si>
  <si>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</si>
  <si>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</si>
  <si>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</si>
  <si>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</si>
  <si>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</si>
  <si>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</si>
  <si>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</si>
  <si>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</si>
  <si>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</si>
  <si>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</si>
  <si>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</si>
  <si>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</si>
  <si>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</si>
  <si>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</si>
  <si>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</si>
  <si>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</si>
  <si>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</si>
  <si>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</si>
  <si>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</si>
  <si>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</si>
  <si>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</si>
  <si>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IVECO</t>
  </si>
  <si>
    <t>Pierwsze rejestracje NOWYCH autobusów w Polsce 
styczeń  - sierpień 2018 rok</t>
  </si>
  <si>
    <t>1 - 8.2018</t>
  </si>
  <si>
    <t>1-8.2017</t>
  </si>
  <si>
    <t>AUTOSAN</t>
  </si>
  <si>
    <t>Pierwsze rejestracje NOWYCH autobusów w Polsce
styczeń - sierpień 2018 rok
według segmentów</t>
  </si>
  <si>
    <t>Pierwsze rejestracje UŻYWANYCH autobusów w Polsce, 
styczeń - sierpień 2018 rok</t>
  </si>
  <si>
    <t>KAROSA</t>
  </si>
  <si>
    <t>Pierwsze rejestracje UŻYWANYCH autobusów w Polsce
styczeń - sierpień 2018 rok
według segmentów</t>
  </si>
  <si>
    <t>Pierwsze rejestracje używanych autobusów, 
według roku produkcji; styczeń - sierpień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</si>
</sst>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I11" sqref="I11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42</v>
      </c>
      <c r="D4" s="72"/>
      <c r="E4" s="71" t="s">
        <v>43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757</v>
      </c>
      <c r="D6" s="4">
        <f aca="true" t="shared" si="0" ref="D6:D14">C6/$C$15</f>
        <v>0.4145673603504929</v>
      </c>
      <c r="E6" s="10">
        <v>723</v>
      </c>
      <c r="F6" s="4">
        <f aca="true" t="shared" si="1" ref="F6:F14">E6/$E$15</f>
        <v>0.4634615384615385</v>
      </c>
      <c r="G6" s="16">
        <f>C6/E6-1</f>
        <v>0.047026279391424675</v>
      </c>
      <c r="H6" s="57"/>
      <c r="I6" s="57"/>
    </row>
    <row r="7" spans="1:9" ht="15">
      <c r="A7" s="3">
        <v>2</v>
      </c>
      <c r="B7" s="6" t="s">
        <v>30</v>
      </c>
      <c r="C7" s="7">
        <v>310</v>
      </c>
      <c r="D7" s="4">
        <f t="shared" si="0"/>
        <v>0.16976998904709747</v>
      </c>
      <c r="E7" s="10">
        <v>315</v>
      </c>
      <c r="F7" s="4">
        <f t="shared" si="1"/>
        <v>0.20192307692307693</v>
      </c>
      <c r="G7" s="16">
        <f>C7/E7-1</f>
        <v>-0.015873015873015928</v>
      </c>
      <c r="H7" s="57"/>
      <c r="I7" s="57"/>
    </row>
    <row r="8" spans="1:9" ht="15">
      <c r="A8" s="3">
        <v>3</v>
      </c>
      <c r="B8" s="6" t="s">
        <v>37</v>
      </c>
      <c r="C8" s="8">
        <v>202</v>
      </c>
      <c r="D8" s="4">
        <f t="shared" si="0"/>
        <v>0.11062431544359255</v>
      </c>
      <c r="E8" s="11">
        <v>67</v>
      </c>
      <c r="F8" s="4">
        <f t="shared" si="1"/>
        <v>0.04294871794871795</v>
      </c>
      <c r="G8" s="16">
        <f>IF(E8=0," ",C8/E8-1)</f>
        <v>2.014925373134328</v>
      </c>
      <c r="H8" s="57"/>
      <c r="I8" s="57"/>
    </row>
    <row r="9" spans="1:9" ht="15">
      <c r="A9" s="3">
        <v>4</v>
      </c>
      <c r="B9" s="40" t="s">
        <v>32</v>
      </c>
      <c r="C9" s="8">
        <v>127</v>
      </c>
      <c r="D9" s="4">
        <f t="shared" si="0"/>
        <v>0.06955093099671412</v>
      </c>
      <c r="E9" s="10">
        <v>131</v>
      </c>
      <c r="F9" s="4">
        <f t="shared" si="1"/>
        <v>0.08397435897435897</v>
      </c>
      <c r="G9" s="16">
        <f>C9/E9-1</f>
        <v>-0.03053435114503822</v>
      </c>
      <c r="H9" s="57"/>
      <c r="I9" s="57"/>
    </row>
    <row r="10" spans="1:9" ht="15">
      <c r="A10" s="3">
        <v>5</v>
      </c>
      <c r="B10" s="38" t="s">
        <v>40</v>
      </c>
      <c r="C10" s="8">
        <v>78</v>
      </c>
      <c r="D10" s="4">
        <f t="shared" si="0"/>
        <v>0.04271631982475356</v>
      </c>
      <c r="E10" s="10">
        <v>32</v>
      </c>
      <c r="F10" s="4">
        <f t="shared" si="1"/>
        <v>0.020512820512820513</v>
      </c>
      <c r="G10" s="16">
        <f>C10/E10-1</f>
        <v>1.4375</v>
      </c>
      <c r="I10" s="57"/>
    </row>
    <row r="11" spans="1:9" ht="15">
      <c r="A11" s="39">
        <v>6</v>
      </c>
      <c r="B11" s="6" t="s">
        <v>44</v>
      </c>
      <c r="C11" s="8">
        <v>77</v>
      </c>
      <c r="D11" s="4">
        <f t="shared" si="0"/>
        <v>0.04216867469879518</v>
      </c>
      <c r="E11" s="10">
        <v>10</v>
      </c>
      <c r="F11" s="4">
        <f t="shared" si="1"/>
        <v>0.00641025641025641</v>
      </c>
      <c r="G11" s="16">
        <f>IF(E11=0,"",C11/E11-1)</f>
        <v>6.7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275</v>
      </c>
      <c r="D14" s="4">
        <f t="shared" si="0"/>
        <v>0.15060240963855423</v>
      </c>
      <c r="E14" s="8">
        <f>E15-SUM(E6:E13)</f>
        <v>282</v>
      </c>
      <c r="F14" s="4">
        <f t="shared" si="1"/>
        <v>0.18076923076923077</v>
      </c>
      <c r="G14" s="16">
        <f>C14/E14-1</f>
        <v>-0.024822695035460973</v>
      </c>
      <c r="I14" s="57"/>
    </row>
    <row r="15" spans="1:7" ht="15">
      <c r="A15" s="12"/>
      <c r="B15" s="19" t="s">
        <v>36</v>
      </c>
      <c r="C15" s="20">
        <v>1826</v>
      </c>
      <c r="D15" s="22">
        <v>1</v>
      </c>
      <c r="E15" s="21">
        <v>1560</v>
      </c>
      <c r="F15" s="23">
        <v>1</v>
      </c>
      <c r="G15" s="54">
        <f>C15/E15-1</f>
        <v>0.17051282051282057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45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42</v>
      </c>
      <c r="E4" s="72"/>
      <c r="F4" s="71" t="s">
        <v>43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14</v>
      </c>
      <c r="E6" s="4">
        <f>IF(D6=0,"",D6/$D$8)</f>
        <v>0.01925722145804677</v>
      </c>
      <c r="F6" s="10">
        <v>3</v>
      </c>
      <c r="G6" s="4">
        <f>IF(F6=0,"",F6/$F$8)</f>
        <v>0.004137931034482759</v>
      </c>
      <c r="H6" s="16">
        <f>IF(F6=0,"",D6/F6-1)</f>
        <v>3.666666666666667</v>
      </c>
    </row>
    <row r="7" spans="1:9" ht="15">
      <c r="A7" s="35"/>
      <c r="B7" s="6" t="s">
        <v>14</v>
      </c>
      <c r="C7" s="93"/>
      <c r="D7" s="7">
        <v>713</v>
      </c>
      <c r="E7" s="59">
        <f>+D7/$D$8</f>
        <v>0.9807427785419532</v>
      </c>
      <c r="F7" s="10">
        <v>722</v>
      </c>
      <c r="G7" s="59">
        <f>+F7/$F$8</f>
        <v>0.9958620689655172</v>
      </c>
      <c r="H7" s="16">
        <f>D7/F7-1</f>
        <v>-0.012465373961218829</v>
      </c>
      <c r="I7" s="56"/>
    </row>
    <row r="8" spans="1:9" ht="15">
      <c r="A8" s="75" t="s">
        <v>12</v>
      </c>
      <c r="B8" s="77" t="s">
        <v>6</v>
      </c>
      <c r="C8" s="78"/>
      <c r="D8" s="81">
        <f>SUM(D6:D7)</f>
        <v>727</v>
      </c>
      <c r="E8" s="61">
        <f>SUM(E6:E7)</f>
        <v>1</v>
      </c>
      <c r="F8" s="83">
        <f>SUM(F6:F7)</f>
        <v>725</v>
      </c>
      <c r="G8" s="61">
        <f>SUM(G6:G7)</f>
        <v>1</v>
      </c>
      <c r="H8" s="85">
        <f>D8/F8-1</f>
        <v>0.0027586206896552667</v>
      </c>
      <c r="I8" s="58"/>
    </row>
    <row r="9" spans="1:9" ht="15">
      <c r="A9" s="76"/>
      <c r="B9" s="79"/>
      <c r="C9" s="80"/>
      <c r="D9" s="82"/>
      <c r="E9" s="60">
        <f>+D8/D17</f>
        <v>0.39813800657174153</v>
      </c>
      <c r="F9" s="84"/>
      <c r="G9" s="60">
        <f>+F8/F17</f>
        <v>0.46474358974358976</v>
      </c>
      <c r="H9" s="86"/>
      <c r="I9" s="58"/>
    </row>
    <row r="10" spans="1:9" ht="15">
      <c r="A10" s="35"/>
      <c r="B10" s="6" t="s">
        <v>14</v>
      </c>
      <c r="C10" s="24" t="s">
        <v>18</v>
      </c>
      <c r="D10" s="8">
        <v>697</v>
      </c>
      <c r="E10" s="59">
        <f>D10/$D$15</f>
        <v>0.6342129208371247</v>
      </c>
      <c r="F10" s="10">
        <v>432</v>
      </c>
      <c r="G10" s="59">
        <f>F10/$F$15</f>
        <v>0.5173652694610779</v>
      </c>
      <c r="H10" s="16">
        <f>D10/F10-1</f>
        <v>0.6134259259259258</v>
      </c>
      <c r="I10" s="58"/>
    </row>
    <row r="11" spans="1:9" ht="15">
      <c r="A11" s="35"/>
      <c r="B11" s="6"/>
      <c r="C11" s="24" t="s">
        <v>19</v>
      </c>
      <c r="D11" s="8">
        <v>47</v>
      </c>
      <c r="E11" s="59">
        <f>D11/$D$15</f>
        <v>0.042766151046405826</v>
      </c>
      <c r="F11" s="11">
        <v>45</v>
      </c>
      <c r="G11" s="59">
        <f>F11/$F$15</f>
        <v>0.05389221556886228</v>
      </c>
      <c r="H11" s="16">
        <f>D11/F11-1</f>
        <v>0.04444444444444451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336</v>
      </c>
      <c r="E13" s="59">
        <f>D13/$D$15</f>
        <v>0.3057324840764331</v>
      </c>
      <c r="F13" s="10">
        <v>358</v>
      </c>
      <c r="G13" s="59">
        <f>F13/$F$15</f>
        <v>0.4287425149700599</v>
      </c>
      <c r="H13" s="16">
        <f>D13/F13-1</f>
        <v>-0.06145251396648044</v>
      </c>
      <c r="I13" s="58"/>
    </row>
    <row r="14" spans="1:9" ht="15">
      <c r="A14" s="36"/>
      <c r="B14" s="24"/>
      <c r="C14" s="24" t="s">
        <v>23</v>
      </c>
      <c r="D14" s="8">
        <v>19</v>
      </c>
      <c r="E14" s="59">
        <f>IF(D14=0,"",D14/$D$15)</f>
        <v>0.017288444040036398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15</v>
      </c>
      <c r="B15" s="77" t="s">
        <v>6</v>
      </c>
      <c r="C15" s="78"/>
      <c r="D15" s="81">
        <f>SUM(D10:D14)</f>
        <v>1099</v>
      </c>
      <c r="E15" s="61">
        <f>SUM(E10:E14)</f>
        <v>0.9999999999999999</v>
      </c>
      <c r="F15" s="81">
        <f>SUM(F10:F14)</f>
        <v>835</v>
      </c>
      <c r="G15" s="61">
        <f>SUM(G10:G14)</f>
        <v>1</v>
      </c>
      <c r="H15" s="85">
        <f>D15/F15-1</f>
        <v>0.3161676646706586</v>
      </c>
      <c r="I15" s="58"/>
    </row>
    <row r="16" spans="1:9" ht="15">
      <c r="A16" s="76"/>
      <c r="B16" s="79"/>
      <c r="C16" s="80"/>
      <c r="D16" s="82"/>
      <c r="E16" s="60">
        <f>+D15/D17</f>
        <v>0.6018619934282585</v>
      </c>
      <c r="F16" s="82"/>
      <c r="G16" s="60">
        <f>F15/F17</f>
        <v>0.5352564102564102</v>
      </c>
      <c r="H16" s="86"/>
      <c r="I16" s="58"/>
    </row>
    <row r="17" spans="1:9" ht="15">
      <c r="A17" s="27"/>
      <c r="B17" s="19" t="s">
        <v>33</v>
      </c>
      <c r="C17" s="28"/>
      <c r="D17" s="21">
        <f>+D15+D8</f>
        <v>1826</v>
      </c>
      <c r="E17" s="22">
        <v>1</v>
      </c>
      <c r="F17" s="21">
        <f>+F8+F15</f>
        <v>1560</v>
      </c>
      <c r="G17" s="22">
        <v>1</v>
      </c>
      <c r="H17" s="54">
        <f>D17/F17-1</f>
        <v>0.17051282051282057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:H11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13" sqref="E13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42</v>
      </c>
      <c r="D4" s="72"/>
      <c r="E4" s="71" t="s">
        <v>43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614</v>
      </c>
      <c r="D6" s="59">
        <f aca="true" t="shared" si="0" ref="D6:D13">C6/$C$14</f>
        <v>0.2783318223028105</v>
      </c>
      <c r="E6" s="10">
        <v>634</v>
      </c>
      <c r="F6" s="59">
        <f aca="true" t="shared" si="1" ref="F6:F13">E6/$E$14</f>
        <v>0.28520017993702207</v>
      </c>
      <c r="G6" s="15">
        <f aca="true" t="shared" si="2" ref="G6:G11">C6/E6-1</f>
        <v>-0.03154574132492116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282</v>
      </c>
      <c r="D7" s="59">
        <f t="shared" si="0"/>
        <v>0.12783318223028106</v>
      </c>
      <c r="E7" s="10">
        <v>204</v>
      </c>
      <c r="F7" s="62">
        <f t="shared" si="1"/>
        <v>0.09176788124156546</v>
      </c>
      <c r="G7" s="16">
        <f t="shared" si="2"/>
        <v>0.38235294117647056</v>
      </c>
      <c r="I7" s="65"/>
      <c r="J7" s="65"/>
      <c r="K7" s="64"/>
    </row>
    <row r="8" spans="1:11" ht="15">
      <c r="A8" s="29">
        <v>3</v>
      </c>
      <c r="B8" s="6" t="s">
        <v>2</v>
      </c>
      <c r="C8" s="8">
        <v>256</v>
      </c>
      <c r="D8" s="59">
        <f t="shared" si="0"/>
        <v>0.11604714415231188</v>
      </c>
      <c r="E8" s="11">
        <v>268</v>
      </c>
      <c r="F8" s="62">
        <f t="shared" si="1"/>
        <v>0.12055780476833108</v>
      </c>
      <c r="G8" s="16">
        <f t="shared" si="2"/>
        <v>-0.04477611940298509</v>
      </c>
      <c r="I8" s="65"/>
      <c r="J8" s="65"/>
      <c r="K8" s="64"/>
    </row>
    <row r="9" spans="1:11" ht="15">
      <c r="A9" s="29">
        <v>4</v>
      </c>
      <c r="B9" s="40" t="s">
        <v>37</v>
      </c>
      <c r="C9" s="8">
        <v>169</v>
      </c>
      <c r="D9" s="59">
        <f t="shared" si="0"/>
        <v>0.07660924750679964</v>
      </c>
      <c r="E9" s="10">
        <v>158</v>
      </c>
      <c r="F9" s="62">
        <f t="shared" si="1"/>
        <v>0.07107512370670266</v>
      </c>
      <c r="G9" s="16">
        <f t="shared" si="2"/>
        <v>0.06962025316455689</v>
      </c>
      <c r="I9" s="65"/>
      <c r="J9" s="65"/>
      <c r="K9" s="64"/>
    </row>
    <row r="10" spans="1:11" ht="15">
      <c r="A10" s="29">
        <v>5</v>
      </c>
      <c r="B10" s="40" t="s">
        <v>38</v>
      </c>
      <c r="C10" s="8">
        <v>126</v>
      </c>
      <c r="D10" s="59">
        <f>C10/$C$14</f>
        <v>0.057116953762466005</v>
      </c>
      <c r="E10" s="10">
        <v>168</v>
      </c>
      <c r="F10" s="62">
        <f>E10/$E$14</f>
        <v>0.07557354925775979</v>
      </c>
      <c r="G10" s="16">
        <f>C10/E10-1</f>
        <v>-0.25</v>
      </c>
      <c r="I10" s="65"/>
      <c r="J10" s="65"/>
      <c r="K10" s="64"/>
    </row>
    <row r="11" spans="1:11" ht="15">
      <c r="A11" s="66">
        <v>6</v>
      </c>
      <c r="B11" s="6" t="s">
        <v>47</v>
      </c>
      <c r="C11" s="8">
        <v>111</v>
      </c>
      <c r="D11" s="59">
        <f t="shared" si="0"/>
        <v>0.05031731640979148</v>
      </c>
      <c r="E11" s="11">
        <v>85</v>
      </c>
      <c r="F11" s="62">
        <f t="shared" si="1"/>
        <v>0.038236617183985605</v>
      </c>
      <c r="G11" s="16">
        <f t="shared" si="2"/>
        <v>0.3058823529411765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648</v>
      </c>
      <c r="D13" s="59">
        <f t="shared" si="0"/>
        <v>0.2937443336355394</v>
      </c>
      <c r="E13" s="8">
        <f>E14-SUM(E6:E12)</f>
        <v>706</v>
      </c>
      <c r="F13" s="62">
        <f t="shared" si="1"/>
        <v>0.3175888439046334</v>
      </c>
      <c r="G13" s="17">
        <f>C13/E13-1</f>
        <v>-0.0821529745042493</v>
      </c>
      <c r="I13" s="65"/>
      <c r="J13" s="65"/>
      <c r="K13" s="64"/>
    </row>
    <row r="14" spans="1:11" ht="15">
      <c r="A14" s="12"/>
      <c r="B14" s="19" t="s">
        <v>6</v>
      </c>
      <c r="C14" s="20">
        <v>2206</v>
      </c>
      <c r="D14" s="23">
        <v>1</v>
      </c>
      <c r="E14" s="21">
        <v>2223</v>
      </c>
      <c r="F14" s="23">
        <v>1</v>
      </c>
      <c r="G14" s="54">
        <f>C14/E14-1</f>
        <v>-0.007647323436797082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G36" sqref="G3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42</v>
      </c>
      <c r="E4" s="72"/>
      <c r="F4" s="71" t="s">
        <v>43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23</v>
      </c>
      <c r="E6" s="59">
        <f>+D6/$D$8</f>
        <v>0.04842105263157895</v>
      </c>
      <c r="F6" s="7">
        <v>26</v>
      </c>
      <c r="G6" s="59">
        <f>+F6/$F$8</f>
        <v>0.05664488017429194</v>
      </c>
      <c r="H6" s="15">
        <f>D6/F6-1</f>
        <v>-0.11538461538461542</v>
      </c>
    </row>
    <row r="7" spans="1:8" ht="15">
      <c r="A7" s="29"/>
      <c r="B7" s="6" t="s">
        <v>14</v>
      </c>
      <c r="C7" s="93"/>
      <c r="D7" s="7">
        <v>452</v>
      </c>
      <c r="E7" s="59">
        <f>+D7/$D$8</f>
        <v>0.9515789473684211</v>
      </c>
      <c r="F7" s="7">
        <v>433</v>
      </c>
      <c r="G7" s="59">
        <f>+F7/$F$8</f>
        <v>0.9433551198257081</v>
      </c>
      <c r="H7" s="16">
        <f aca="true" t="shared" si="0" ref="H7:H17">D7/F7-1</f>
        <v>0.04387990762124705</v>
      </c>
    </row>
    <row r="8" spans="1:8" ht="15">
      <c r="A8" s="75" t="s">
        <v>12</v>
      </c>
      <c r="B8" s="77" t="s">
        <v>6</v>
      </c>
      <c r="C8" s="78"/>
      <c r="D8" s="81">
        <f>SUM(D6:D7)</f>
        <v>475</v>
      </c>
      <c r="E8" s="31">
        <f>SUM(E6:E7)</f>
        <v>1</v>
      </c>
      <c r="F8" s="83">
        <f>SUM(F6:F7)</f>
        <v>459</v>
      </c>
      <c r="G8" s="31">
        <f>SUM(G6:G7)</f>
        <v>1</v>
      </c>
      <c r="H8" s="85">
        <f>D8/F8-1</f>
        <v>0.034858387799564294</v>
      </c>
    </row>
    <row r="9" spans="1:8" ht="15">
      <c r="A9" s="76"/>
      <c r="B9" s="79"/>
      <c r="C9" s="80"/>
      <c r="D9" s="82"/>
      <c r="E9" s="60">
        <f>+D8/D17</f>
        <v>0.21532184950135994</v>
      </c>
      <c r="F9" s="84"/>
      <c r="G9" s="60">
        <f>+F8/F17</f>
        <v>0.20647773279352227</v>
      </c>
      <c r="H9" s="86"/>
    </row>
    <row r="10" spans="1:8" ht="15">
      <c r="A10" s="29"/>
      <c r="B10" s="24" t="s">
        <v>14</v>
      </c>
      <c r="C10" s="5" t="s">
        <v>18</v>
      </c>
      <c r="D10" s="8">
        <v>259</v>
      </c>
      <c r="E10" s="59">
        <f>D10/$D$15</f>
        <v>0.14962449451184287</v>
      </c>
      <c r="F10" s="10">
        <v>268</v>
      </c>
      <c r="G10" s="59">
        <f>F10/$F$15</f>
        <v>0.15192743764172337</v>
      </c>
      <c r="H10" s="16">
        <f t="shared" si="0"/>
        <v>-0.03358208955223885</v>
      </c>
    </row>
    <row r="11" spans="1:8" ht="15">
      <c r="A11" s="29"/>
      <c r="B11" s="24"/>
      <c r="C11" s="6" t="s">
        <v>19</v>
      </c>
      <c r="D11" s="8">
        <v>614</v>
      </c>
      <c r="E11" s="59">
        <f>D11/$D$15</f>
        <v>0.35470826112073944</v>
      </c>
      <c r="F11" s="11">
        <v>698</v>
      </c>
      <c r="G11" s="59">
        <f>F11/$F$15</f>
        <v>0.3956916099773243</v>
      </c>
      <c r="H11" s="16">
        <f t="shared" si="0"/>
        <v>-0.12034383954154726</v>
      </c>
    </row>
    <row r="12" spans="1:8" ht="15">
      <c r="A12" s="29"/>
      <c r="B12" s="24"/>
      <c r="C12" s="6" t="s">
        <v>20</v>
      </c>
      <c r="D12" s="8">
        <v>4</v>
      </c>
      <c r="E12" s="59">
        <f>D12/$D$15</f>
        <v>0.002310803004043905</v>
      </c>
      <c r="F12" s="10">
        <v>6</v>
      </c>
      <c r="G12" s="59">
        <f>F12/$F$15</f>
        <v>0.003401360544217687</v>
      </c>
      <c r="H12" s="16">
        <f>IF(F12=0," ",D12/F12-1)</f>
        <v>-0.33333333333333337</v>
      </c>
    </row>
    <row r="13" spans="1:8" ht="15">
      <c r="A13" s="29"/>
      <c r="B13" s="24"/>
      <c r="C13" s="6" t="s">
        <v>21</v>
      </c>
      <c r="D13" s="8">
        <v>699</v>
      </c>
      <c r="E13" s="59">
        <f>D13/$D$15</f>
        <v>0.4038128249566724</v>
      </c>
      <c r="F13" s="10">
        <v>708</v>
      </c>
      <c r="G13" s="59">
        <f>F13/$F$15</f>
        <v>0.4013605442176871</v>
      </c>
      <c r="H13" s="16">
        <f t="shared" si="0"/>
        <v>-0.012711864406779627</v>
      </c>
    </row>
    <row r="14" spans="1:8" ht="15">
      <c r="A14" s="32"/>
      <c r="B14" s="24"/>
      <c r="C14" s="9" t="s">
        <v>22</v>
      </c>
      <c r="D14" s="8">
        <v>155</v>
      </c>
      <c r="E14" s="59">
        <f>D14/$D$15</f>
        <v>0.08954361640670133</v>
      </c>
      <c r="F14" s="10">
        <v>84</v>
      </c>
      <c r="G14" s="59">
        <f>F14/$F$15</f>
        <v>0.047619047619047616</v>
      </c>
      <c r="H14" s="16">
        <f t="shared" si="0"/>
        <v>0.8452380952380953</v>
      </c>
    </row>
    <row r="15" spans="1:8" ht="15">
      <c r="A15" s="93" t="s">
        <v>15</v>
      </c>
      <c r="B15" s="77" t="s">
        <v>6</v>
      </c>
      <c r="C15" s="78"/>
      <c r="D15" s="81">
        <f>SUM(D10:D14)</f>
        <v>1731</v>
      </c>
      <c r="E15" s="31">
        <f>SUM(E10:E14)</f>
        <v>1</v>
      </c>
      <c r="F15" s="81">
        <f>SUM(F10:F14)</f>
        <v>1764</v>
      </c>
      <c r="G15" s="31">
        <f>SUM(G10:G14)</f>
        <v>1</v>
      </c>
      <c r="H15" s="85">
        <f>D15/F15-1</f>
        <v>-0.018707482993197244</v>
      </c>
    </row>
    <row r="16" spans="1:8" ht="15">
      <c r="A16" s="76"/>
      <c r="B16" s="79"/>
      <c r="C16" s="80"/>
      <c r="D16" s="82"/>
      <c r="E16" s="60">
        <f>+D15/D17</f>
        <v>0.7846781504986401</v>
      </c>
      <c r="F16" s="82"/>
      <c r="G16" s="60">
        <f>F15/F17</f>
        <v>0.7935222672064778</v>
      </c>
      <c r="H16" s="86"/>
    </row>
    <row r="17" spans="1:8" ht="15">
      <c r="A17" s="27"/>
      <c r="B17" s="19" t="s">
        <v>6</v>
      </c>
      <c r="C17" s="28"/>
      <c r="D17" s="21">
        <f>+D15+D8</f>
        <v>2206</v>
      </c>
      <c r="E17" s="22">
        <f>E9+E16</f>
        <v>1</v>
      </c>
      <c r="F17" s="21">
        <f>+F15+F8</f>
        <v>2223</v>
      </c>
      <c r="G17" s="22">
        <f>G9+G16</f>
        <v>1</v>
      </c>
      <c r="H17" s="18">
        <f t="shared" si="0"/>
        <v>-0.007647323436797082</v>
      </c>
    </row>
    <row r="18" ht="15">
      <c r="A18" s="33" t="s">
        <v>39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2002</v>
      </c>
      <c r="B23" s="45">
        <v>229</v>
      </c>
      <c r="C23" s="63">
        <f aca="true" t="shared" si="1" ref="C23:C37">B23/$B$38</f>
        <v>0.10380779691749774</v>
      </c>
    </row>
    <row r="24" spans="1:3" ht="15">
      <c r="A24" s="45">
        <v>2006</v>
      </c>
      <c r="B24" s="45">
        <v>202</v>
      </c>
      <c r="C24" s="63">
        <f t="shared" si="1"/>
        <v>0.09156844968268359</v>
      </c>
    </row>
    <row r="25" spans="1:3" ht="15">
      <c r="A25" s="45">
        <v>2005</v>
      </c>
      <c r="B25" s="45">
        <v>193</v>
      </c>
      <c r="C25" s="63">
        <f t="shared" si="1"/>
        <v>0.08748866727107887</v>
      </c>
    </row>
    <row r="26" spans="1:3" ht="15">
      <c r="A26" s="45">
        <v>2003</v>
      </c>
      <c r="B26" s="45">
        <v>167</v>
      </c>
      <c r="C26" s="63">
        <f t="shared" si="1"/>
        <v>0.0757026291931097</v>
      </c>
    </row>
    <row r="27" spans="1:3" ht="15">
      <c r="A27" s="45">
        <v>2004</v>
      </c>
      <c r="B27" s="45">
        <v>160</v>
      </c>
      <c r="C27" s="63">
        <f t="shared" si="1"/>
        <v>0.07252946509519492</v>
      </c>
    </row>
    <row r="28" spans="1:3" ht="15">
      <c r="A28" s="45">
        <v>2001</v>
      </c>
      <c r="B28" s="45">
        <v>157</v>
      </c>
      <c r="C28" s="63">
        <f t="shared" si="1"/>
        <v>0.07116953762466002</v>
      </c>
    </row>
    <row r="29" spans="1:3" ht="15">
      <c r="A29" s="45">
        <v>2007</v>
      </c>
      <c r="B29" s="45">
        <v>156</v>
      </c>
      <c r="C29" s="63">
        <f t="shared" si="1"/>
        <v>0.07071622846781506</v>
      </c>
    </row>
    <row r="30" spans="1:3" ht="15">
      <c r="A30" s="45">
        <v>2000</v>
      </c>
      <c r="B30" s="45">
        <v>154</v>
      </c>
      <c r="C30" s="63">
        <f t="shared" si="1"/>
        <v>0.06980961015412511</v>
      </c>
    </row>
    <row r="31" spans="1:3" ht="15">
      <c r="A31" s="45">
        <v>2008</v>
      </c>
      <c r="B31" s="45">
        <v>120</v>
      </c>
      <c r="C31" s="63">
        <f t="shared" si="1"/>
        <v>0.05439709882139619</v>
      </c>
    </row>
    <row r="32" spans="1:3" ht="15">
      <c r="A32" s="45">
        <v>2009</v>
      </c>
      <c r="B32" s="45">
        <v>116</v>
      </c>
      <c r="C32" s="63">
        <f t="shared" si="1"/>
        <v>0.05258386219401632</v>
      </c>
    </row>
    <row r="33" spans="1:3" ht="15">
      <c r="A33" s="45">
        <v>2010</v>
      </c>
      <c r="B33" s="45">
        <v>79</v>
      </c>
      <c r="C33" s="63">
        <f t="shared" si="1"/>
        <v>0.035811423390752495</v>
      </c>
    </row>
    <row r="34" spans="1:3" ht="15">
      <c r="A34" s="45">
        <v>1999</v>
      </c>
      <c r="B34" s="45">
        <v>74</v>
      </c>
      <c r="C34" s="63">
        <f t="shared" si="1"/>
        <v>0.033544877606527655</v>
      </c>
    </row>
    <row r="35" spans="1:3" ht="15">
      <c r="A35" s="45">
        <v>2013</v>
      </c>
      <c r="B35" s="45">
        <v>66</v>
      </c>
      <c r="C35" s="63">
        <f t="shared" si="1"/>
        <v>0.029918404351767906</v>
      </c>
    </row>
    <row r="36" spans="1:3" ht="15">
      <c r="A36" s="45">
        <v>2011</v>
      </c>
      <c r="B36" s="45">
        <v>66</v>
      </c>
      <c r="C36" s="63">
        <f t="shared" si="1"/>
        <v>0.029918404351767906</v>
      </c>
    </row>
    <row r="37" spans="1:3" ht="15">
      <c r="A37" s="44" t="s">
        <v>26</v>
      </c>
      <c r="B37" s="44">
        <f>B38-SUM(B23:B36)</f>
        <v>267</v>
      </c>
      <c r="C37" s="63">
        <f t="shared" si="1"/>
        <v>0.12103354487760652</v>
      </c>
    </row>
    <row r="38" spans="1:4" ht="15">
      <c r="A38" s="49" t="s">
        <v>29</v>
      </c>
      <c r="B38" s="52">
        <f>D17</f>
        <v>2206</v>
      </c>
      <c r="C38" s="50">
        <f>SUM(C23:C37)</f>
        <v>1.0000000000000002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2018-10-01T10:58:54Z</dcterms:modified>
  <cp:category/>
  <cp:version/>
  <cp:contentType/>
  <cp:contentStatus/>
</cp:coreProperties>
</file>