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260" activeTab="3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<sst xmlns="http://schemas.openxmlformats.org/spreadsheetml/2006/main" count="103" uniqueCount="50">
  <si>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</si>
  <si>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</si>
  <si>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</si>
  <si>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</si>
  <si>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</si>
  <si>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</si>
  <si>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</si>
  <si>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</si>
  <si>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</si>
  <si>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</si>
  <si>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</si>
  <si>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</si>
  <si>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</si>
  <si>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</si>
  <si>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</si>
  <si>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</si>
  <si>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</si>
  <si>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</si>
  <si>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</si>
  <si>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</si>
  <si>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</si>
  <si>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</si>
  <si>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</si>
  <si>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</si>
  <si>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</si>
  <si>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</si>
  <si>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</si>
  <si>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</si>
  <si>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</si>
  <si>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</si>
  <si>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</si>
  <si>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</si>
  <si>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</si>
  <si>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</si>
  <si>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</si>
  <si>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</si>
  <si>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</si>
  <si>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</si>
  <si>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</si>
  <si>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</si>
  <si>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IVECO</t>
  </si>
  <si>
    <t>SCANIA</t>
  </si>
  <si>
    <t>RENAULT</t>
  </si>
  <si>
    <t>Pierwsze rejestracje NOWYCH autobusów w Polsce 
styczeń  - czerwiec 2018 rok</t>
  </si>
  <si>
    <t>1 - 6.2018</t>
  </si>
  <si>
    <t>1-6.2017</t>
  </si>
  <si>
    <t>Pierwsze rejestracje NOWYCH autobusów w Polsce
styczeń - czerwiec 2018 rok
według segmentów</t>
  </si>
  <si>
    <t>Pierwsze rejestracje UŻYWANYCH autobusów w Polsce, 
styczeń - czerwiec 2018 rok</t>
  </si>
  <si>
    <t>Pierwsze rejestracje UŻYWANYCH autobusów w Polsce
styczeń - czerwiec 2018 rok
według segmentów</t>
  </si>
  <si>
    <t>Pierwsze rejestracje używanych autobusów, 
według roku produkcji; styczeń - czerwiec 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</si>
</sst>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604</v>
      </c>
      <c r="D6" s="4">
        <f aca="true" t="shared" si="0" ref="D6:D14">C6/$C$15</f>
        <v>0.4206128133704735</v>
      </c>
      <c r="E6" s="10">
        <v>596</v>
      </c>
      <c r="F6" s="4">
        <f aca="true" t="shared" si="1" ref="F6:F14">E6/$E$15</f>
        <v>0.5155709342560554</v>
      </c>
      <c r="G6" s="16">
        <f>C6/E6-1</f>
        <v>0.01342281879194629</v>
      </c>
      <c r="H6" s="57"/>
      <c r="I6" s="57"/>
    </row>
    <row r="7" spans="1:9" ht="15">
      <c r="A7" s="3">
        <v>2</v>
      </c>
      <c r="B7" s="6" t="s">
        <v>30</v>
      </c>
      <c r="C7" s="7">
        <v>230</v>
      </c>
      <c r="D7" s="4">
        <f t="shared" si="0"/>
        <v>0.16016713091922005</v>
      </c>
      <c r="E7" s="10">
        <v>152</v>
      </c>
      <c r="F7" s="4">
        <f t="shared" si="1"/>
        <v>0.1314878892733564</v>
      </c>
      <c r="G7" s="16">
        <f>C7/E7-1</f>
        <v>0.513157894736842</v>
      </c>
      <c r="H7" s="57"/>
      <c r="I7" s="57"/>
    </row>
    <row r="8" spans="1:9" ht="15">
      <c r="A8" s="3">
        <v>3</v>
      </c>
      <c r="B8" s="6" t="s">
        <v>37</v>
      </c>
      <c r="C8" s="8">
        <v>167</v>
      </c>
      <c r="D8" s="4">
        <f t="shared" si="0"/>
        <v>0.11629526462395544</v>
      </c>
      <c r="E8" s="11">
        <v>46</v>
      </c>
      <c r="F8" s="4">
        <f t="shared" si="1"/>
        <v>0.039792387543252594</v>
      </c>
      <c r="G8" s="16">
        <f>IF(E8=0," ",C8/E8-1)</f>
        <v>2.630434782608696</v>
      </c>
      <c r="H8" s="57"/>
      <c r="I8" s="57"/>
    </row>
    <row r="9" spans="1:9" ht="15">
      <c r="A9" s="3">
        <v>4</v>
      </c>
      <c r="B9" s="40" t="s">
        <v>32</v>
      </c>
      <c r="C9" s="8">
        <v>95</v>
      </c>
      <c r="D9" s="4">
        <f t="shared" si="0"/>
        <v>0.06615598885793872</v>
      </c>
      <c r="E9" s="10">
        <v>101</v>
      </c>
      <c r="F9" s="4">
        <f t="shared" si="1"/>
        <v>0.08737024221453288</v>
      </c>
      <c r="G9" s="16">
        <f>C9/E9-1</f>
        <v>-0.05940594059405946</v>
      </c>
      <c r="H9" s="57"/>
      <c r="I9" s="57"/>
    </row>
    <row r="10" spans="1:9" ht="15">
      <c r="A10" s="3">
        <v>5</v>
      </c>
      <c r="B10" s="38" t="s">
        <v>40</v>
      </c>
      <c r="C10" s="8">
        <v>64</v>
      </c>
      <c r="D10" s="4">
        <f t="shared" si="0"/>
        <v>0.04456824512534819</v>
      </c>
      <c r="E10" s="10">
        <v>22</v>
      </c>
      <c r="F10" s="4">
        <f t="shared" si="1"/>
        <v>0.01903114186851211</v>
      </c>
      <c r="G10" s="16">
        <f>C10/E10-1</f>
        <v>1.9090909090909092</v>
      </c>
      <c r="I10" s="57"/>
    </row>
    <row r="11" spans="1:9" ht="15">
      <c r="A11" s="39">
        <v>6</v>
      </c>
      <c r="B11" s="6" t="s">
        <v>41</v>
      </c>
      <c r="C11" s="8">
        <v>64</v>
      </c>
      <c r="D11" s="4">
        <f t="shared" si="0"/>
        <v>0.04456824512534819</v>
      </c>
      <c r="E11" s="10">
        <v>36</v>
      </c>
      <c r="F11" s="4">
        <f t="shared" si="1"/>
        <v>0.031141868512110725</v>
      </c>
      <c r="G11" s="16">
        <f>IF(E11=0,"",C11/E11-1)</f>
        <v>0.7777777777777777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212</v>
      </c>
      <c r="D14" s="4">
        <f t="shared" si="0"/>
        <v>0.14763231197771587</v>
      </c>
      <c r="E14" s="8">
        <f>E15-SUM(E6:E13)</f>
        <v>203</v>
      </c>
      <c r="F14" s="4">
        <f t="shared" si="1"/>
        <v>0.17560553633217993</v>
      </c>
      <c r="G14" s="16">
        <f>C14/E14-1</f>
        <v>0.044334975369458185</v>
      </c>
      <c r="I14" s="57"/>
    </row>
    <row r="15" spans="1:7" ht="15">
      <c r="A15" s="12"/>
      <c r="B15" s="19" t="s">
        <v>36</v>
      </c>
      <c r="C15" s="20">
        <v>1436</v>
      </c>
      <c r="D15" s="22">
        <v>1</v>
      </c>
      <c r="E15" s="21">
        <v>1156</v>
      </c>
      <c r="F15" s="23">
        <v>1</v>
      </c>
      <c r="G15" s="54">
        <f>C15/E15-1</f>
        <v>0.24221453287197225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13</v>
      </c>
      <c r="E6" s="4">
        <f>IF(D6=0,"",D6/$D$8)</f>
        <v>0.02376599634369287</v>
      </c>
      <c r="F6" s="10">
        <v>3</v>
      </c>
      <c r="G6" s="4">
        <f>IF(F6=0,"",F6/$F$8)</f>
        <v>0.005338078291814947</v>
      </c>
      <c r="H6" s="16">
        <f>IF(F6=0,"",D6/F6-1)</f>
        <v>3.333333333333333</v>
      </c>
    </row>
    <row r="7" spans="1:9" ht="15">
      <c r="A7" s="35"/>
      <c r="B7" s="6" t="s">
        <v>14</v>
      </c>
      <c r="C7" s="76"/>
      <c r="D7" s="7">
        <v>534</v>
      </c>
      <c r="E7" s="59">
        <f>+D7/$D$8</f>
        <v>0.9762340036563071</v>
      </c>
      <c r="F7" s="10">
        <v>559</v>
      </c>
      <c r="G7" s="59">
        <f>+F7/$F$8</f>
        <v>0.994661921708185</v>
      </c>
      <c r="H7" s="16">
        <f>D7/F7-1</f>
        <v>-0.04472271914132375</v>
      </c>
      <c r="I7" s="56"/>
    </row>
    <row r="8" spans="1:9" ht="15">
      <c r="A8" s="86" t="s">
        <v>12</v>
      </c>
      <c r="B8" s="78" t="s">
        <v>6</v>
      </c>
      <c r="C8" s="79"/>
      <c r="D8" s="82">
        <f>SUM(D6:D7)</f>
        <v>547</v>
      </c>
      <c r="E8" s="61">
        <f>SUM(E6:E7)</f>
        <v>1</v>
      </c>
      <c r="F8" s="88">
        <f>SUM(F6:F7)</f>
        <v>562</v>
      </c>
      <c r="G8" s="61">
        <f>SUM(G6:G7)</f>
        <v>1</v>
      </c>
      <c r="H8" s="84">
        <f>D8/F8-1</f>
        <v>-0.026690391459074703</v>
      </c>
      <c r="I8" s="58"/>
    </row>
    <row r="9" spans="1:9" ht="15">
      <c r="A9" s="77"/>
      <c r="B9" s="80"/>
      <c r="C9" s="81"/>
      <c r="D9" s="83"/>
      <c r="E9" s="60">
        <f>+D8/D17</f>
        <v>0.38091922005571033</v>
      </c>
      <c r="F9" s="89"/>
      <c r="G9" s="60">
        <f>+F8/F17</f>
        <v>0.486159169550173</v>
      </c>
      <c r="H9" s="85"/>
      <c r="I9" s="58"/>
    </row>
    <row r="10" spans="1:9" ht="15">
      <c r="A10" s="35"/>
      <c r="B10" s="6" t="s">
        <v>14</v>
      </c>
      <c r="C10" s="24" t="s">
        <v>18</v>
      </c>
      <c r="D10" s="8">
        <v>532</v>
      </c>
      <c r="E10" s="59">
        <f>D10/$D$15</f>
        <v>0.5984251968503937</v>
      </c>
      <c r="F10" s="10">
        <v>225</v>
      </c>
      <c r="G10" s="59">
        <f>F10/$F$15</f>
        <v>0.3787878787878788</v>
      </c>
      <c r="H10" s="16">
        <f>D10/F10-1</f>
        <v>1.3644444444444446</v>
      </c>
      <c r="I10" s="58"/>
    </row>
    <row r="11" spans="1:9" ht="15">
      <c r="A11" s="35"/>
      <c r="B11" s="6"/>
      <c r="C11" s="24" t="s">
        <v>19</v>
      </c>
      <c r="D11" s="8">
        <v>37</v>
      </c>
      <c r="E11" s="59">
        <f>D11/$D$15</f>
        <v>0.04161979752530934</v>
      </c>
      <c r="F11" s="11">
        <v>38</v>
      </c>
      <c r="G11" s="59">
        <f>F11/$F$15</f>
        <v>0.06397306397306397</v>
      </c>
      <c r="H11" s="16">
        <f>D11/F11-1</f>
        <v>-0.02631578947368418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302</v>
      </c>
      <c r="E13" s="59">
        <f>D13/$D$15</f>
        <v>0.33970753655793023</v>
      </c>
      <c r="F13" s="10">
        <v>331</v>
      </c>
      <c r="G13" s="59">
        <f>F13/$F$15</f>
        <v>0.5572390572390572</v>
      </c>
      <c r="H13" s="16">
        <f>D13/F13-1</f>
        <v>-0.08761329305135956</v>
      </c>
      <c r="I13" s="58"/>
    </row>
    <row r="14" spans="1:9" ht="15">
      <c r="A14" s="36"/>
      <c r="B14" s="24"/>
      <c r="C14" s="24" t="s">
        <v>23</v>
      </c>
      <c r="D14" s="8">
        <v>18</v>
      </c>
      <c r="E14" s="59">
        <f>IF(D14=0,"",D14/$D$15)</f>
        <v>0.020247469066366704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6" t="s">
        <v>15</v>
      </c>
      <c r="B15" s="78" t="s">
        <v>6</v>
      </c>
      <c r="C15" s="79"/>
      <c r="D15" s="82">
        <f>SUM(D10:D14)</f>
        <v>889</v>
      </c>
      <c r="E15" s="61">
        <f>SUM(E10:E14)</f>
        <v>0.9999999999999999</v>
      </c>
      <c r="F15" s="82">
        <f>SUM(F10:F14)</f>
        <v>594</v>
      </c>
      <c r="G15" s="61">
        <f>SUM(G10:G14)</f>
        <v>1</v>
      </c>
      <c r="H15" s="84">
        <f>D15/F15-1</f>
        <v>0.49663299663299654</v>
      </c>
      <c r="I15" s="58"/>
    </row>
    <row r="16" spans="1:9" ht="15">
      <c r="A16" s="77"/>
      <c r="B16" s="80"/>
      <c r="C16" s="81"/>
      <c r="D16" s="83"/>
      <c r="E16" s="60">
        <f>+D15/D17</f>
        <v>0.6190807799442897</v>
      </c>
      <c r="F16" s="83"/>
      <c r="G16" s="60">
        <f>F15/F17</f>
        <v>0.513840830449827</v>
      </c>
      <c r="H16" s="85"/>
      <c r="I16" s="58"/>
    </row>
    <row r="17" spans="1:9" ht="15">
      <c r="A17" s="27"/>
      <c r="B17" s="19" t="s">
        <v>33</v>
      </c>
      <c r="C17" s="28"/>
      <c r="D17" s="21">
        <f>+D15+D8</f>
        <v>1436</v>
      </c>
      <c r="E17" s="22">
        <v>1</v>
      </c>
      <c r="F17" s="21">
        <f>+F8+F15</f>
        <v>1156</v>
      </c>
      <c r="G17" s="22">
        <v>1</v>
      </c>
      <c r="H17" s="54">
        <f>D17/F17-1</f>
        <v>0.24221453287197225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458</v>
      </c>
      <c r="D6" s="59">
        <f aca="true" t="shared" si="0" ref="D6:D13">C6/$C$14</f>
        <v>0.2885948330182735</v>
      </c>
      <c r="E6" s="10">
        <v>464</v>
      </c>
      <c r="F6" s="59">
        <f aca="true" t="shared" si="1" ref="F6:F13">E6/$E$14</f>
        <v>0.2865966646077826</v>
      </c>
      <c r="G6" s="15">
        <f aca="true" t="shared" si="2" ref="G6:G11">C6/E6-1</f>
        <v>-0.012931034482758674</v>
      </c>
      <c r="I6" s="65"/>
      <c r="J6" s="65"/>
      <c r="K6" s="64"/>
    </row>
    <row r="7" spans="1:11" ht="15">
      <c r="A7" s="29">
        <v>2</v>
      </c>
      <c r="B7" s="6" t="s">
        <v>2</v>
      </c>
      <c r="C7" s="7">
        <v>193</v>
      </c>
      <c r="D7" s="59">
        <f t="shared" si="0"/>
        <v>0.12161310649023314</v>
      </c>
      <c r="E7" s="10">
        <v>190</v>
      </c>
      <c r="F7" s="62">
        <f t="shared" si="1"/>
        <v>0.11735639283508338</v>
      </c>
      <c r="G7" s="16">
        <f t="shared" si="2"/>
        <v>0.015789473684210575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189</v>
      </c>
      <c r="D8" s="59">
        <f t="shared" si="0"/>
        <v>0.11909262759924386</v>
      </c>
      <c r="E8" s="11">
        <v>144</v>
      </c>
      <c r="F8" s="62">
        <f t="shared" si="1"/>
        <v>0.08894379246448425</v>
      </c>
      <c r="G8" s="16">
        <f t="shared" si="2"/>
        <v>0.3125</v>
      </c>
      <c r="I8" s="65"/>
      <c r="J8" s="65"/>
      <c r="K8" s="64"/>
    </row>
    <row r="9" spans="1:11" ht="15">
      <c r="A9" s="29">
        <v>4</v>
      </c>
      <c r="B9" s="40" t="s">
        <v>37</v>
      </c>
      <c r="C9" s="8">
        <v>121</v>
      </c>
      <c r="D9" s="59">
        <f t="shared" si="0"/>
        <v>0.07624448645242596</v>
      </c>
      <c r="E9" s="10">
        <v>125</v>
      </c>
      <c r="F9" s="62">
        <f t="shared" si="1"/>
        <v>0.07720815318097592</v>
      </c>
      <c r="G9" s="16">
        <f t="shared" si="2"/>
        <v>-0.03200000000000003</v>
      </c>
      <c r="I9" s="65"/>
      <c r="J9" s="65"/>
      <c r="K9" s="64"/>
    </row>
    <row r="10" spans="1:11" ht="15">
      <c r="A10" s="29">
        <v>5</v>
      </c>
      <c r="B10" s="40" t="s">
        <v>38</v>
      </c>
      <c r="C10" s="8">
        <v>108</v>
      </c>
      <c r="D10" s="59">
        <f>C10/$C$14</f>
        <v>0.06805293005671077</v>
      </c>
      <c r="E10" s="10">
        <v>109</v>
      </c>
      <c r="F10" s="62">
        <f>E10/$E$14</f>
        <v>0.06732550957381099</v>
      </c>
      <c r="G10" s="16">
        <f>C10/E10-1</f>
        <v>-0.00917431192660545</v>
      </c>
      <c r="I10" s="65"/>
      <c r="J10" s="65"/>
      <c r="K10" s="64"/>
    </row>
    <row r="11" spans="1:11" ht="15">
      <c r="A11" s="66">
        <v>6</v>
      </c>
      <c r="B11" s="6" t="s">
        <v>42</v>
      </c>
      <c r="C11" s="8">
        <v>78</v>
      </c>
      <c r="D11" s="59">
        <f t="shared" si="0"/>
        <v>0.04914933837429111</v>
      </c>
      <c r="E11" s="11">
        <v>90</v>
      </c>
      <c r="F11" s="62">
        <f t="shared" si="1"/>
        <v>0.055589870290302656</v>
      </c>
      <c r="G11" s="16">
        <f t="shared" si="2"/>
        <v>-0.1333333333333333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440</v>
      </c>
      <c r="D13" s="59">
        <f t="shared" si="0"/>
        <v>0.2772526780088217</v>
      </c>
      <c r="E13" s="8">
        <f>E14-SUM(E6:E12)</f>
        <v>497</v>
      </c>
      <c r="F13" s="62">
        <f t="shared" si="1"/>
        <v>0.3069796170475602</v>
      </c>
      <c r="G13" s="17">
        <f>C13/E13-1</f>
        <v>-0.11468812877263579</v>
      </c>
      <c r="I13" s="65"/>
      <c r="J13" s="65"/>
      <c r="K13" s="64"/>
    </row>
    <row r="14" spans="1:11" ht="15">
      <c r="A14" s="12"/>
      <c r="B14" s="19" t="s">
        <v>6</v>
      </c>
      <c r="C14" s="20">
        <v>1587</v>
      </c>
      <c r="D14" s="23">
        <v>1</v>
      </c>
      <c r="E14" s="21">
        <v>1619</v>
      </c>
      <c r="F14" s="23">
        <v>1</v>
      </c>
      <c r="G14" s="54">
        <f>C14/E14-1</f>
        <v>-0.019765287214329796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6">
      <selection activeCell="A21" sqref="A2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48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90" t="s">
        <v>11</v>
      </c>
      <c r="B4" s="91"/>
      <c r="C4" s="74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92"/>
      <c r="B5" s="93"/>
      <c r="C5" s="75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86" t="s">
        <v>17</v>
      </c>
      <c r="D6" s="7">
        <v>16</v>
      </c>
      <c r="E6" s="59">
        <f>+D6/$D$8</f>
        <v>0.04833836858006042</v>
      </c>
      <c r="F6" s="7">
        <v>23</v>
      </c>
      <c r="G6" s="59">
        <f>+F6/$F$8</f>
        <v>0.06906906906906907</v>
      </c>
      <c r="H6" s="15">
        <f>D6/F6-1</f>
        <v>-0.30434782608695654</v>
      </c>
    </row>
    <row r="7" spans="1:8" ht="15">
      <c r="A7" s="29"/>
      <c r="B7" s="6" t="s">
        <v>14</v>
      </c>
      <c r="C7" s="76"/>
      <c r="D7" s="7">
        <v>315</v>
      </c>
      <c r="E7" s="59">
        <f>+D7/$D$8</f>
        <v>0.9516616314199395</v>
      </c>
      <c r="F7" s="7">
        <v>310</v>
      </c>
      <c r="G7" s="59">
        <f>+F7/$F$8</f>
        <v>0.9309309309309309</v>
      </c>
      <c r="H7" s="16">
        <f aca="true" t="shared" si="0" ref="H7:H17">D7/F7-1</f>
        <v>0.016129032258064502</v>
      </c>
    </row>
    <row r="8" spans="1:8" ht="15">
      <c r="A8" s="86" t="s">
        <v>12</v>
      </c>
      <c r="B8" s="78" t="s">
        <v>6</v>
      </c>
      <c r="C8" s="79"/>
      <c r="D8" s="82">
        <f>SUM(D6:D7)</f>
        <v>331</v>
      </c>
      <c r="E8" s="31">
        <f>SUM(E6:E7)</f>
        <v>1</v>
      </c>
      <c r="F8" s="88">
        <f>SUM(F6:F7)</f>
        <v>333</v>
      </c>
      <c r="G8" s="31">
        <f>SUM(G6:G7)</f>
        <v>1</v>
      </c>
      <c r="H8" s="84">
        <f>D8/F8-1</f>
        <v>-0.006006006006005982</v>
      </c>
    </row>
    <row r="9" spans="1:8" ht="15">
      <c r="A9" s="77"/>
      <c r="B9" s="80"/>
      <c r="C9" s="81"/>
      <c r="D9" s="83"/>
      <c r="E9" s="60">
        <f>+D8/D17</f>
        <v>0.2085696282293636</v>
      </c>
      <c r="F9" s="89"/>
      <c r="G9" s="60">
        <f>+F8/F17</f>
        <v>0.20568252007411983</v>
      </c>
      <c r="H9" s="85"/>
    </row>
    <row r="10" spans="1:8" ht="15">
      <c r="A10" s="29"/>
      <c r="B10" s="24" t="s">
        <v>14</v>
      </c>
      <c r="C10" s="5" t="s">
        <v>18</v>
      </c>
      <c r="D10" s="8">
        <v>182</v>
      </c>
      <c r="E10" s="59">
        <f>D10/$D$15</f>
        <v>0.1449044585987261</v>
      </c>
      <c r="F10" s="10">
        <v>169</v>
      </c>
      <c r="G10" s="59">
        <f>F10/$F$15</f>
        <v>0.13141524105754276</v>
      </c>
      <c r="H10" s="16">
        <f t="shared" si="0"/>
        <v>0.07692307692307687</v>
      </c>
    </row>
    <row r="11" spans="1:8" ht="15">
      <c r="A11" s="29"/>
      <c r="B11" s="24"/>
      <c r="C11" s="6" t="s">
        <v>19</v>
      </c>
      <c r="D11" s="8">
        <v>367</v>
      </c>
      <c r="E11" s="59">
        <f>D11/$D$15</f>
        <v>0.2921974522292994</v>
      </c>
      <c r="F11" s="11">
        <v>468</v>
      </c>
      <c r="G11" s="59">
        <f>F11/$F$15</f>
        <v>0.36391912908242613</v>
      </c>
      <c r="H11" s="16">
        <f t="shared" si="0"/>
        <v>-0.21581196581196582</v>
      </c>
    </row>
    <row r="12" spans="1:8" ht="15">
      <c r="A12" s="29"/>
      <c r="B12" s="24"/>
      <c r="C12" s="6" t="s">
        <v>20</v>
      </c>
      <c r="D12" s="8">
        <v>4</v>
      </c>
      <c r="E12" s="59">
        <f>D12/$D$15</f>
        <v>0.0031847133757961785</v>
      </c>
      <c r="F12" s="10">
        <v>1</v>
      </c>
      <c r="G12" s="59">
        <f>F12/$F$15</f>
        <v>0.0007776049766718507</v>
      </c>
      <c r="H12" s="16">
        <f>IF(F12=0," ",D12/F12-1)</f>
        <v>3</v>
      </c>
    </row>
    <row r="13" spans="1:8" ht="15">
      <c r="A13" s="29"/>
      <c r="B13" s="24"/>
      <c r="C13" s="6" t="s">
        <v>21</v>
      </c>
      <c r="D13" s="8">
        <v>567</v>
      </c>
      <c r="E13" s="59">
        <f>D13/$D$15</f>
        <v>0.45143312101910826</v>
      </c>
      <c r="F13" s="10">
        <v>579</v>
      </c>
      <c r="G13" s="59">
        <f>F13/$F$15</f>
        <v>0.45023328149300157</v>
      </c>
      <c r="H13" s="16">
        <f t="shared" si="0"/>
        <v>-0.020725388601036232</v>
      </c>
    </row>
    <row r="14" spans="1:8" ht="15">
      <c r="A14" s="32"/>
      <c r="B14" s="24"/>
      <c r="C14" s="9" t="s">
        <v>22</v>
      </c>
      <c r="D14" s="8">
        <v>136</v>
      </c>
      <c r="E14" s="59">
        <f>D14/$D$15</f>
        <v>0.10828025477707007</v>
      </c>
      <c r="F14" s="10">
        <v>69</v>
      </c>
      <c r="G14" s="59">
        <f>F14/$F$15</f>
        <v>0.053654743390357695</v>
      </c>
      <c r="H14" s="16">
        <f t="shared" si="0"/>
        <v>0.9710144927536233</v>
      </c>
    </row>
    <row r="15" spans="1:8" ht="15">
      <c r="A15" s="76" t="s">
        <v>15</v>
      </c>
      <c r="B15" s="78" t="s">
        <v>6</v>
      </c>
      <c r="C15" s="79"/>
      <c r="D15" s="82">
        <f>SUM(D10:D14)</f>
        <v>1256</v>
      </c>
      <c r="E15" s="31">
        <f>SUM(E10:E14)</f>
        <v>1</v>
      </c>
      <c r="F15" s="82">
        <f>SUM(F10:F14)</f>
        <v>1286</v>
      </c>
      <c r="G15" s="31">
        <f>SUM(G10:G14)</f>
        <v>1</v>
      </c>
      <c r="H15" s="84">
        <f>D15/F15-1</f>
        <v>-0.023328149300155476</v>
      </c>
    </row>
    <row r="16" spans="1:8" ht="15">
      <c r="A16" s="77"/>
      <c r="B16" s="80"/>
      <c r="C16" s="81"/>
      <c r="D16" s="83"/>
      <c r="E16" s="60">
        <f>+D15/D17</f>
        <v>0.7914303717706365</v>
      </c>
      <c r="F16" s="83"/>
      <c r="G16" s="60">
        <f>F15/F17</f>
        <v>0.7943174799258802</v>
      </c>
      <c r="H16" s="85"/>
    </row>
    <row r="17" spans="1:8" ht="15">
      <c r="A17" s="27"/>
      <c r="B17" s="19" t="s">
        <v>6</v>
      </c>
      <c r="C17" s="28"/>
      <c r="D17" s="21">
        <f>+D15+D8</f>
        <v>1587</v>
      </c>
      <c r="E17" s="22">
        <f>E9+E16</f>
        <v>1</v>
      </c>
      <c r="F17" s="21">
        <f>+F15+F8</f>
        <v>1619</v>
      </c>
      <c r="G17" s="22">
        <f>G9+G16</f>
        <v>1</v>
      </c>
      <c r="H17" s="18">
        <f t="shared" si="0"/>
        <v>-0.019765287214329796</v>
      </c>
    </row>
    <row r="18" ht="15">
      <c r="A18" s="33" t="s">
        <v>39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2006</v>
      </c>
      <c r="B23" s="45">
        <v>167</v>
      </c>
      <c r="C23" s="63">
        <f aca="true" t="shared" si="1" ref="C23:C37">B23/$B$38</f>
        <v>0.10522999369880277</v>
      </c>
    </row>
    <row r="24" spans="1:3" ht="15">
      <c r="A24" s="45">
        <v>2005</v>
      </c>
      <c r="B24" s="45">
        <v>147</v>
      </c>
      <c r="C24" s="63">
        <f t="shared" si="1"/>
        <v>0.09262759924385633</v>
      </c>
    </row>
    <row r="25" spans="1:3" ht="15">
      <c r="A25" s="45">
        <v>2002</v>
      </c>
      <c r="B25" s="45">
        <v>142</v>
      </c>
      <c r="C25" s="63">
        <f t="shared" si="1"/>
        <v>0.08947700063011972</v>
      </c>
    </row>
    <row r="26" spans="1:3" ht="15">
      <c r="A26" s="45">
        <v>2007</v>
      </c>
      <c r="B26" s="45">
        <v>117</v>
      </c>
      <c r="C26" s="63">
        <f t="shared" si="1"/>
        <v>0.07372400756143667</v>
      </c>
    </row>
    <row r="27" spans="1:3" ht="15">
      <c r="A27" s="45">
        <v>2003</v>
      </c>
      <c r="B27" s="45">
        <v>116</v>
      </c>
      <c r="C27" s="63">
        <f t="shared" si="1"/>
        <v>0.07309388783868935</v>
      </c>
    </row>
    <row r="28" spans="1:3" ht="15">
      <c r="A28" s="45">
        <v>2004</v>
      </c>
      <c r="B28" s="45">
        <v>111</v>
      </c>
      <c r="C28" s="63">
        <f t="shared" si="1"/>
        <v>0.06994328922495274</v>
      </c>
    </row>
    <row r="29" spans="1:3" ht="15">
      <c r="A29" s="45">
        <v>2000</v>
      </c>
      <c r="B29" s="45">
        <v>109</v>
      </c>
      <c r="C29" s="63">
        <f t="shared" si="1"/>
        <v>0.06868304977945809</v>
      </c>
    </row>
    <row r="30" spans="1:3" ht="15">
      <c r="A30" s="45">
        <v>2001</v>
      </c>
      <c r="B30" s="45">
        <v>98</v>
      </c>
      <c r="C30" s="63">
        <f t="shared" si="1"/>
        <v>0.06175173282923756</v>
      </c>
    </row>
    <row r="31" spans="1:3" ht="15">
      <c r="A31" s="45">
        <v>2008</v>
      </c>
      <c r="B31" s="45">
        <v>90</v>
      </c>
      <c r="C31" s="63">
        <f t="shared" si="1"/>
        <v>0.05671077504725898</v>
      </c>
    </row>
    <row r="32" spans="1:3" ht="15">
      <c r="A32" s="45">
        <v>2009</v>
      </c>
      <c r="B32" s="45">
        <v>89</v>
      </c>
      <c r="C32" s="63">
        <f t="shared" si="1"/>
        <v>0.056080655324511654</v>
      </c>
    </row>
    <row r="33" spans="1:3" ht="15">
      <c r="A33" s="45">
        <v>2010</v>
      </c>
      <c r="B33" s="45">
        <v>56</v>
      </c>
      <c r="C33" s="63">
        <f t="shared" si="1"/>
        <v>0.03528670447385003</v>
      </c>
    </row>
    <row r="34" spans="1:3" ht="15">
      <c r="A34" s="45">
        <v>2011</v>
      </c>
      <c r="B34" s="45">
        <v>54</v>
      </c>
      <c r="C34" s="63">
        <f t="shared" si="1"/>
        <v>0.034026465028355386</v>
      </c>
    </row>
    <row r="35" spans="1:3" ht="15">
      <c r="A35" s="45">
        <v>1999</v>
      </c>
      <c r="B35" s="45">
        <v>51</v>
      </c>
      <c r="C35" s="63">
        <f t="shared" si="1"/>
        <v>0.03213610586011342</v>
      </c>
    </row>
    <row r="36" spans="1:3" ht="15">
      <c r="A36" s="45">
        <v>2013</v>
      </c>
      <c r="B36" s="45">
        <v>50</v>
      </c>
      <c r="C36" s="63">
        <f t="shared" si="1"/>
        <v>0.0315059861373661</v>
      </c>
    </row>
    <row r="37" spans="1:3" ht="15">
      <c r="A37" s="44" t="s">
        <v>26</v>
      </c>
      <c r="B37" s="44">
        <f>B38-SUM(B23:B36)</f>
        <v>190</v>
      </c>
      <c r="C37" s="63">
        <f t="shared" si="1"/>
        <v>0.11972274732199117</v>
      </c>
    </row>
    <row r="38" spans="1:4" ht="15">
      <c r="A38" s="49" t="s">
        <v>29</v>
      </c>
      <c r="B38" s="52">
        <f>D17</f>
        <v>1587</v>
      </c>
      <c r="C38" s="50">
        <f>SUM(C23:C37)</f>
        <v>0.9999999999999999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Marek</cp:lastModifiedBy>
  <cp:lastPrinted>2016-07-29T11:01:19Z</cp:lastPrinted>
  <dcterms:created xsi:type="dcterms:W3CDTF">2012-03-22T10:49:24Z</dcterms:created>
  <dcterms:modified xsi:type="dcterms:W3CDTF">2018-07-19T10:25:28Z</dcterms:modified>
  <cp:category/>
  <cp:version/>
  <cp:contentType/>
  <cp:contentStatus/>
</cp:coreProperties>
</file>