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10" windowWidth="16515" windowHeight="6555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<sst xmlns="http://schemas.openxmlformats.org/spreadsheetml/2006/main" count="103" uniqueCount="50">
  <si>
    <t>MERCEDES-BENZ</t>
  </si>
  <si>
    <t>IVECO-IRISBUS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</si>
  <si>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</si>
  <si>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</si>
  <si>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</si>
  <si>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</si>
  <si>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</si>
  <si>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</si>
  <si>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</si>
  <si>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</si>
  <si>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</si>
  <si>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</si>
  <si>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</si>
  <si>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</si>
  <si>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</si>
  <si>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</si>
  <si>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</si>
  <si>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</si>
  <si>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</si>
  <si>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</si>
  <si>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</si>
  <si>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</si>
  <si>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</si>
  <si>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</si>
  <si>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</si>
  <si>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</si>
  <si>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</si>
  <si>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</si>
  <si>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</si>
  <si>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</si>
  <si>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</si>
  <si>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MERCEDES-BENZ*</t>
  </si>
  <si>
    <t>FORD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</si>
  <si>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</si>
  <si>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</si>
  <si>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</si>
  <si>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</si>
  <si>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</si>
  <si>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VDL</t>
  </si>
  <si>
    <t>Źródło: PZPM i JMK - analizy na podstawie Centralnej Ewidencji Pojazdów (MC)</t>
  </si>
  <si>
    <t>AUTOSAN</t>
  </si>
  <si>
    <t>1 - 3.2018</t>
  </si>
  <si>
    <t>1-3.2017</t>
  </si>
  <si>
    <t>IVECO</t>
  </si>
  <si>
    <t>Pierwsze rejestracje NOWYCH autobusów w Polsce
styczeń - marzec 2018 rok
według segmentów</t>
  </si>
  <si>
    <t>Pierwsze rejestracje UŻYWANYCH autobusów w Polsce, 
styczeń - marzec 2018 rok</t>
  </si>
  <si>
    <t>NEOPLAN</t>
  </si>
  <si>
    <t>Pierwsze rejestracje UŻYWANYCH autobusów w Polsce
styczeń - marzec 2018 rok
według segmentów</t>
  </si>
  <si>
    <t>Pierwsze rejestracje używanych autobusów, 
według roku produkcji; styczeń - marzec 2018</t>
  </si>
  <si>
    <t>Pierwsze rejestracje NOWYCH autobusów w Polsce 
styczeń  - marzec 2018 rok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</si>
</sst>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68" fontId="2" fillId="0" borderId="10" xfId="59" applyNumberFormat="1" applyFont="1" applyFill="1" applyBorder="1" applyAlignment="1">
      <alignment vertical="center"/>
    </xf>
    <xf numFmtId="168" fontId="2" fillId="0" borderId="11" xfId="59" applyNumberFormat="1" applyFont="1" applyFill="1" applyBorder="1" applyAlignment="1">
      <alignment vertical="center"/>
    </xf>
    <xf numFmtId="168" fontId="2" fillId="0" borderId="14" xfId="59" applyNumberFormat="1" applyFont="1" applyFill="1" applyBorder="1" applyAlignment="1">
      <alignment vertical="center"/>
    </xf>
    <xf numFmtId="168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68" fontId="0" fillId="0" borderId="0" xfId="58" applyNumberFormat="1" applyFont="1" applyAlignment="1">
      <alignment/>
    </xf>
    <xf numFmtId="168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49" fillId="0" borderId="12" xfId="0" applyNumberFormat="1" applyFont="1" applyBorder="1" applyAlignment="1">
      <alignment horizontal="center" vertical="center"/>
    </xf>
    <xf numFmtId="168" fontId="49" fillId="0" borderId="17" xfId="0" applyNumberFormat="1" applyFont="1" applyBorder="1" applyAlignment="1">
      <alignment horizontal="center" vertical="center"/>
    </xf>
    <xf numFmtId="168" fontId="49" fillId="0" borderId="1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11" xfId="5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8" fontId="2" fillId="0" borderId="10" xfId="59" applyNumberFormat="1" applyFont="1" applyFill="1" applyBorder="1" applyAlignment="1">
      <alignment horizontal="center" vertical="center"/>
    </xf>
    <xf numFmtId="168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H14" sqref="H14"/>
    </sheetView>
  </sheetViews>
  <sheetFormatPr defaultColWidth="9.140625" defaultRowHeight="15"/>
  <cols>
    <col min="2" max="2" width="16.57421875" style="0" bestFit="1" customWidth="1"/>
  </cols>
  <sheetData>
    <row r="1" spans="1:7" ht="15" customHeight="1">
      <c r="A1" s="73" t="s">
        <v>49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10</v>
      </c>
    </row>
    <row r="4" spans="1:7" ht="25.5" customHeight="1">
      <c r="A4" s="69" t="s">
        <v>4</v>
      </c>
      <c r="B4" s="69" t="s">
        <v>5</v>
      </c>
      <c r="C4" s="71" t="s">
        <v>41</v>
      </c>
      <c r="D4" s="72"/>
      <c r="E4" s="71" t="s">
        <v>42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9" ht="15">
      <c r="A6" s="2">
        <v>1</v>
      </c>
      <c r="B6" s="5" t="s">
        <v>31</v>
      </c>
      <c r="C6" s="7">
        <v>328</v>
      </c>
      <c r="D6" s="4">
        <f aca="true" t="shared" si="0" ref="D6:D14">C6/$C$15</f>
        <v>0.5222929936305732</v>
      </c>
      <c r="E6" s="10">
        <v>283</v>
      </c>
      <c r="F6" s="4">
        <f aca="true" t="shared" si="1" ref="F6:F14">E6/$E$15</f>
        <v>0.5145454545454545</v>
      </c>
      <c r="G6" s="16">
        <f>C6/E6-1</f>
        <v>0.1590106007067138</v>
      </c>
      <c r="H6" s="57"/>
      <c r="I6" s="57"/>
    </row>
    <row r="7" spans="1:9" ht="15">
      <c r="A7" s="3">
        <v>2</v>
      </c>
      <c r="B7" s="6" t="s">
        <v>30</v>
      </c>
      <c r="C7" s="7">
        <v>93</v>
      </c>
      <c r="D7" s="4">
        <f t="shared" si="0"/>
        <v>0.1480891719745223</v>
      </c>
      <c r="E7" s="10">
        <v>82</v>
      </c>
      <c r="F7" s="4">
        <f t="shared" si="1"/>
        <v>0.14909090909090908</v>
      </c>
      <c r="G7" s="16">
        <f>C7/E7-1</f>
        <v>0.13414634146341453</v>
      </c>
      <c r="H7" s="57"/>
      <c r="I7" s="57"/>
    </row>
    <row r="8" spans="1:9" ht="15">
      <c r="A8" s="3">
        <v>3</v>
      </c>
      <c r="B8" s="6" t="s">
        <v>32</v>
      </c>
      <c r="C8" s="8">
        <v>46</v>
      </c>
      <c r="D8" s="4">
        <f t="shared" si="0"/>
        <v>0.0732484076433121</v>
      </c>
      <c r="E8" s="11">
        <v>55</v>
      </c>
      <c r="F8" s="4">
        <f t="shared" si="1"/>
        <v>0.1</v>
      </c>
      <c r="G8" s="16">
        <f>IF(E8=0," ",C8/E8-1)</f>
        <v>-0.1636363636363637</v>
      </c>
      <c r="H8" s="57"/>
      <c r="I8" s="57"/>
    </row>
    <row r="9" spans="1:9" ht="15">
      <c r="A9" s="3">
        <v>4</v>
      </c>
      <c r="B9" s="40" t="s">
        <v>37</v>
      </c>
      <c r="C9" s="8">
        <v>32</v>
      </c>
      <c r="D9" s="4">
        <f t="shared" si="0"/>
        <v>0.050955414012738856</v>
      </c>
      <c r="E9" s="10">
        <v>30</v>
      </c>
      <c r="F9" s="4">
        <f t="shared" si="1"/>
        <v>0.05454545454545454</v>
      </c>
      <c r="G9" s="16">
        <f>C9/E9-1</f>
        <v>0.06666666666666665</v>
      </c>
      <c r="H9" s="57"/>
      <c r="I9" s="57"/>
    </row>
    <row r="10" spans="1:9" ht="15">
      <c r="A10" s="3">
        <v>5</v>
      </c>
      <c r="B10" s="38" t="s">
        <v>43</v>
      </c>
      <c r="C10" s="8">
        <v>30</v>
      </c>
      <c r="D10" s="4">
        <f t="shared" si="0"/>
        <v>0.04777070063694268</v>
      </c>
      <c r="E10" s="10">
        <v>9</v>
      </c>
      <c r="F10" s="4">
        <f t="shared" si="1"/>
        <v>0.016363636363636365</v>
      </c>
      <c r="G10" s="16">
        <f>C10/E10-1</f>
        <v>2.3333333333333335</v>
      </c>
      <c r="I10" s="57"/>
    </row>
    <row r="11" spans="1:9" ht="15">
      <c r="A11" s="39">
        <v>6</v>
      </c>
      <c r="B11" s="6" t="s">
        <v>40</v>
      </c>
      <c r="C11" s="8">
        <v>20</v>
      </c>
      <c r="D11" s="4">
        <f t="shared" si="0"/>
        <v>0.03184713375796178</v>
      </c>
      <c r="E11" s="10">
        <v>5</v>
      </c>
      <c r="F11" s="4">
        <f t="shared" si="1"/>
        <v>0.00909090909090909</v>
      </c>
      <c r="G11" s="16">
        <f>IF(E11=0,"",C11/E11-1)</f>
        <v>3</v>
      </c>
      <c r="I11" s="57"/>
    </row>
    <row r="12" spans="1:9" ht="15" hidden="1">
      <c r="A12" s="41"/>
      <c r="B12" s="6"/>
      <c r="C12" s="8"/>
      <c r="D12" s="4">
        <f t="shared" si="0"/>
        <v>0</v>
      </c>
      <c r="E12" s="10"/>
      <c r="F12" s="4">
        <f t="shared" si="1"/>
        <v>0</v>
      </c>
      <c r="G12" s="16">
        <f>IF(E12=0,"",C12/E12-1)</f>
      </c>
      <c r="I12" s="57"/>
    </row>
    <row r="13" spans="1:9" ht="13.5" customHeight="1" hidden="1">
      <c r="A13" s="42"/>
      <c r="B13" s="6"/>
      <c r="C13" s="8"/>
      <c r="D13" s="4">
        <f t="shared" si="0"/>
        <v>0</v>
      </c>
      <c r="E13" s="10"/>
      <c r="F13" s="4">
        <f t="shared" si="1"/>
        <v>0</v>
      </c>
      <c r="G13" s="16">
        <f>IF(E13=0,"",C13/E13-1)</f>
      </c>
      <c r="I13" s="57"/>
    </row>
    <row r="14" spans="1:9" ht="15">
      <c r="A14" s="41"/>
      <c r="B14" s="9" t="s">
        <v>3</v>
      </c>
      <c r="C14" s="8">
        <f>C15-SUM(C6:C13)</f>
        <v>79</v>
      </c>
      <c r="D14" s="4">
        <f t="shared" si="0"/>
        <v>0.12579617834394904</v>
      </c>
      <c r="E14" s="8">
        <f>E15-SUM(E6:E13)</f>
        <v>86</v>
      </c>
      <c r="F14" s="4">
        <f t="shared" si="1"/>
        <v>0.15636363636363637</v>
      </c>
      <c r="G14" s="16">
        <f>C14/E14-1</f>
        <v>-0.08139534883720934</v>
      </c>
      <c r="I14" s="57"/>
    </row>
    <row r="15" spans="1:7" ht="15">
      <c r="A15" s="12"/>
      <c r="B15" s="19" t="s">
        <v>36</v>
      </c>
      <c r="C15" s="20">
        <v>628</v>
      </c>
      <c r="D15" s="22">
        <v>1</v>
      </c>
      <c r="E15" s="21">
        <v>550</v>
      </c>
      <c r="F15" s="23">
        <v>1</v>
      </c>
      <c r="G15" s="54">
        <f>C15/E15-1</f>
        <v>0.14181818181818184</v>
      </c>
    </row>
    <row r="16" ht="15">
      <c r="A16" s="37" t="s">
        <v>24</v>
      </c>
    </row>
    <row r="17" ht="15">
      <c r="A17" s="37" t="s">
        <v>35</v>
      </c>
    </row>
    <row r="18" ht="15">
      <c r="A18" s="33" t="s">
        <v>39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C24" sqref="C24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44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10</v>
      </c>
    </row>
    <row r="4" spans="1:8" ht="37.5" customHeight="1">
      <c r="A4" s="90" t="s">
        <v>11</v>
      </c>
      <c r="B4" s="91"/>
      <c r="C4" s="74" t="s">
        <v>16</v>
      </c>
      <c r="D4" s="71" t="s">
        <v>41</v>
      </c>
      <c r="E4" s="72"/>
      <c r="F4" s="71" t="s">
        <v>42</v>
      </c>
      <c r="G4" s="72"/>
      <c r="H4" s="67" t="s">
        <v>9</v>
      </c>
    </row>
    <row r="5" spans="1:8" ht="33" customHeight="1">
      <c r="A5" s="92"/>
      <c r="B5" s="93"/>
      <c r="C5" s="75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86" t="s">
        <v>17</v>
      </c>
      <c r="D6" s="7">
        <v>1</v>
      </c>
      <c r="E6" s="4">
        <f>IF(D6=0,"",D6/$D$8)</f>
        <v>0.004132231404958678</v>
      </c>
      <c r="F6" s="10">
        <v>1</v>
      </c>
      <c r="G6" s="4">
        <f>IF(F6=0,"",F6/$F$8)</f>
        <v>0.003745318352059925</v>
      </c>
      <c r="H6" s="16">
        <f>IF(F6=0,"",D6/F6-1)</f>
        <v>0</v>
      </c>
    </row>
    <row r="7" spans="1:9" ht="15">
      <c r="A7" s="35"/>
      <c r="B7" s="6" t="s">
        <v>14</v>
      </c>
      <c r="C7" s="76"/>
      <c r="D7" s="7">
        <v>241</v>
      </c>
      <c r="E7" s="59">
        <f>+D7/$D$8</f>
        <v>0.9958677685950413</v>
      </c>
      <c r="F7" s="10">
        <v>266</v>
      </c>
      <c r="G7" s="59">
        <f>+F7/$F$8</f>
        <v>0.9962546816479401</v>
      </c>
      <c r="H7" s="16">
        <f>D7/F7-1</f>
        <v>-0.09398496240601506</v>
      </c>
      <c r="I7" s="56"/>
    </row>
    <row r="8" spans="1:9" ht="15">
      <c r="A8" s="86" t="s">
        <v>12</v>
      </c>
      <c r="B8" s="78" t="s">
        <v>6</v>
      </c>
      <c r="C8" s="79"/>
      <c r="D8" s="82">
        <f>SUM(D6:D7)</f>
        <v>242</v>
      </c>
      <c r="E8" s="61">
        <f>SUM(E6:E7)</f>
        <v>1</v>
      </c>
      <c r="F8" s="88">
        <f>SUM(F6:F7)</f>
        <v>267</v>
      </c>
      <c r="G8" s="61">
        <f>SUM(G6:G7)</f>
        <v>1</v>
      </c>
      <c r="H8" s="84">
        <f>D8/F8-1</f>
        <v>-0.09363295880149813</v>
      </c>
      <c r="I8" s="58"/>
    </row>
    <row r="9" spans="1:9" ht="15">
      <c r="A9" s="77"/>
      <c r="B9" s="80"/>
      <c r="C9" s="81"/>
      <c r="D9" s="83"/>
      <c r="E9" s="60">
        <f>+D8/D17</f>
        <v>0.3853503184713376</v>
      </c>
      <c r="F9" s="89"/>
      <c r="G9" s="60">
        <f>+F8/F17</f>
        <v>0.48545454545454547</v>
      </c>
      <c r="H9" s="85"/>
      <c r="I9" s="58"/>
    </row>
    <row r="10" spans="1:9" ht="15">
      <c r="A10" s="35"/>
      <c r="B10" s="6" t="s">
        <v>14</v>
      </c>
      <c r="C10" s="24" t="s">
        <v>18</v>
      </c>
      <c r="D10" s="8">
        <v>241</v>
      </c>
      <c r="E10" s="59">
        <f>D10/$D$15</f>
        <v>0.6243523316062176</v>
      </c>
      <c r="F10" s="10">
        <v>129</v>
      </c>
      <c r="G10" s="59">
        <f>F10/$F$15</f>
        <v>0.4558303886925795</v>
      </c>
      <c r="H10" s="16">
        <f>D10/F10-1</f>
        <v>0.8682170542635659</v>
      </c>
      <c r="I10" s="58"/>
    </row>
    <row r="11" spans="1:9" ht="15">
      <c r="A11" s="35"/>
      <c r="B11" s="6"/>
      <c r="C11" s="24" t="s">
        <v>19</v>
      </c>
      <c r="D11" s="8">
        <v>19</v>
      </c>
      <c r="E11" s="59">
        <f>D11/$D$15</f>
        <v>0.04922279792746114</v>
      </c>
      <c r="F11" s="11">
        <v>24</v>
      </c>
      <c r="G11" s="59">
        <f>F11/$F$15</f>
        <v>0.08480565371024736</v>
      </c>
      <c r="H11" s="16">
        <f>D11/F11-1</f>
        <v>-0.20833333333333337</v>
      </c>
      <c r="I11" s="58"/>
    </row>
    <row r="12" spans="1:9" ht="15">
      <c r="A12" s="35"/>
      <c r="B12" s="6"/>
      <c r="C12" s="24" t="s">
        <v>20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21</v>
      </c>
      <c r="D13" s="8">
        <v>115</v>
      </c>
      <c r="E13" s="59">
        <f>D13/$D$15</f>
        <v>0.2979274611398964</v>
      </c>
      <c r="F13" s="10">
        <v>130</v>
      </c>
      <c r="G13" s="59">
        <f>F13/$F$15</f>
        <v>0.45936395759717313</v>
      </c>
      <c r="H13" s="16">
        <f>D13/F13-1</f>
        <v>-0.11538461538461542</v>
      </c>
      <c r="I13" s="58"/>
    </row>
    <row r="14" spans="1:9" ht="15">
      <c r="A14" s="36"/>
      <c r="B14" s="24"/>
      <c r="C14" s="24" t="s">
        <v>23</v>
      </c>
      <c r="D14" s="8">
        <v>11</v>
      </c>
      <c r="E14" s="59">
        <f>IF(D14=0,"",D14/$D$15)</f>
        <v>0.02849740932642487</v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76" t="s">
        <v>15</v>
      </c>
      <c r="B15" s="78" t="s">
        <v>6</v>
      </c>
      <c r="C15" s="79"/>
      <c r="D15" s="82">
        <f>SUM(D10:D14)</f>
        <v>386</v>
      </c>
      <c r="E15" s="61">
        <f>SUM(E10:E14)</f>
        <v>0.9999999999999999</v>
      </c>
      <c r="F15" s="82">
        <f>SUM(F10:F14)</f>
        <v>283</v>
      </c>
      <c r="G15" s="61">
        <f>SUM(G10:G14)</f>
        <v>1</v>
      </c>
      <c r="H15" s="84">
        <f>D15/F15-1</f>
        <v>0.3639575971731448</v>
      </c>
      <c r="I15" s="58"/>
    </row>
    <row r="16" spans="1:9" ht="15">
      <c r="A16" s="77"/>
      <c r="B16" s="80"/>
      <c r="C16" s="81"/>
      <c r="D16" s="83"/>
      <c r="E16" s="60">
        <f>+D15/D17</f>
        <v>0.6146496815286624</v>
      </c>
      <c r="F16" s="83"/>
      <c r="G16" s="60">
        <f>F15/F17</f>
        <v>0.5145454545454545</v>
      </c>
      <c r="H16" s="85"/>
      <c r="I16" s="58"/>
    </row>
    <row r="17" spans="1:9" ht="15">
      <c r="A17" s="27"/>
      <c r="B17" s="19" t="s">
        <v>33</v>
      </c>
      <c r="C17" s="28"/>
      <c r="D17" s="21">
        <f>+D15+D8</f>
        <v>628</v>
      </c>
      <c r="E17" s="22">
        <v>1</v>
      </c>
      <c r="F17" s="21">
        <f>+F8+F15</f>
        <v>550</v>
      </c>
      <c r="G17" s="22">
        <v>1</v>
      </c>
      <c r="H17" s="54">
        <f>D17/F17-1</f>
        <v>0.14181818181818184</v>
      </c>
      <c r="I17" s="58"/>
    </row>
    <row r="18" ht="15">
      <c r="A18" s="33" t="s">
        <v>39</v>
      </c>
    </row>
    <row r="19" ht="15">
      <c r="A19" s="33" t="s">
        <v>34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:H11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I14" sqref="I14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45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10</v>
      </c>
    </row>
    <row r="4" spans="1:7" ht="25.5" customHeight="1">
      <c r="A4" s="69" t="s">
        <v>4</v>
      </c>
      <c r="B4" s="69" t="s">
        <v>5</v>
      </c>
      <c r="C4" s="71" t="s">
        <v>41</v>
      </c>
      <c r="D4" s="72"/>
      <c r="E4" s="71" t="s">
        <v>42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11" ht="15">
      <c r="A6" s="25">
        <v>1</v>
      </c>
      <c r="B6" s="5" t="s">
        <v>0</v>
      </c>
      <c r="C6" s="7">
        <v>232</v>
      </c>
      <c r="D6" s="59">
        <f aca="true" t="shared" si="0" ref="D6:D13">C6/$C$14</f>
        <v>0.28431372549019607</v>
      </c>
      <c r="E6" s="10">
        <v>254</v>
      </c>
      <c r="F6" s="59">
        <f aca="true" t="shared" si="1" ref="F6:F13">E6/$E$14</f>
        <v>0.30676328502415456</v>
      </c>
      <c r="G6" s="15">
        <f aca="true" t="shared" si="2" ref="G6:G11">C6/E6-1</f>
        <v>-0.08661417322834641</v>
      </c>
      <c r="I6" s="65"/>
      <c r="J6" s="65"/>
      <c r="K6" s="64"/>
    </row>
    <row r="7" spans="1:11" ht="15">
      <c r="A7" s="29">
        <v>2</v>
      </c>
      <c r="B7" s="6" t="s">
        <v>2</v>
      </c>
      <c r="C7" s="7">
        <v>101</v>
      </c>
      <c r="D7" s="59">
        <f t="shared" si="0"/>
        <v>0.12377450980392157</v>
      </c>
      <c r="E7" s="10">
        <v>99</v>
      </c>
      <c r="F7" s="62">
        <f t="shared" si="1"/>
        <v>0.11956521739130435</v>
      </c>
      <c r="G7" s="16">
        <f t="shared" si="2"/>
        <v>0.02020202020202011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96</v>
      </c>
      <c r="D8" s="59">
        <f t="shared" si="0"/>
        <v>0.11764705882352941</v>
      </c>
      <c r="E8" s="11">
        <v>70</v>
      </c>
      <c r="F8" s="62">
        <f t="shared" si="1"/>
        <v>0.08454106280193237</v>
      </c>
      <c r="G8" s="16">
        <f t="shared" si="2"/>
        <v>0.37142857142857144</v>
      </c>
      <c r="I8" s="65"/>
      <c r="J8" s="65"/>
      <c r="K8" s="64"/>
    </row>
    <row r="9" spans="1:11" ht="15">
      <c r="A9" s="29">
        <v>4</v>
      </c>
      <c r="B9" s="40" t="s">
        <v>37</v>
      </c>
      <c r="C9" s="8">
        <v>64</v>
      </c>
      <c r="D9" s="59">
        <f t="shared" si="0"/>
        <v>0.0784313725490196</v>
      </c>
      <c r="E9" s="10">
        <v>52</v>
      </c>
      <c r="F9" s="62">
        <f t="shared" si="1"/>
        <v>0.06280193236714976</v>
      </c>
      <c r="G9" s="16">
        <f t="shared" si="2"/>
        <v>0.23076923076923084</v>
      </c>
      <c r="I9" s="65"/>
      <c r="J9" s="65"/>
      <c r="K9" s="64"/>
    </row>
    <row r="10" spans="1:11" ht="15">
      <c r="A10" s="29">
        <v>5</v>
      </c>
      <c r="B10" s="6" t="s">
        <v>38</v>
      </c>
      <c r="C10" s="8">
        <v>54</v>
      </c>
      <c r="D10" s="59">
        <f t="shared" si="0"/>
        <v>0.0661764705882353</v>
      </c>
      <c r="E10" s="11">
        <v>64</v>
      </c>
      <c r="F10" s="62">
        <f t="shared" si="1"/>
        <v>0.07729468599033816</v>
      </c>
      <c r="G10" s="16">
        <f t="shared" si="2"/>
        <v>-0.15625</v>
      </c>
      <c r="I10" s="65"/>
      <c r="J10" s="65"/>
      <c r="K10" s="64"/>
    </row>
    <row r="11" spans="1:11" ht="15">
      <c r="A11" s="66">
        <v>6</v>
      </c>
      <c r="B11" s="6" t="s">
        <v>46</v>
      </c>
      <c r="C11" s="8">
        <v>41</v>
      </c>
      <c r="D11" s="59">
        <f t="shared" si="0"/>
        <v>0.05024509803921569</v>
      </c>
      <c r="E11" s="11">
        <v>26</v>
      </c>
      <c r="F11" s="62">
        <f t="shared" si="1"/>
        <v>0.03140096618357488</v>
      </c>
      <c r="G11" s="16">
        <f t="shared" si="2"/>
        <v>0.5769230769230769</v>
      </c>
      <c r="I11" s="65"/>
      <c r="J11" s="65"/>
      <c r="K11" s="64"/>
    </row>
    <row r="12" spans="1:11" ht="15" hidden="1">
      <c r="A12" s="29"/>
      <c r="B12" s="6"/>
      <c r="C12" s="8"/>
      <c r="D12" s="59"/>
      <c r="E12" s="11"/>
      <c r="F12" s="62"/>
      <c r="G12" s="16"/>
      <c r="I12" s="65"/>
      <c r="J12" s="65"/>
      <c r="K12" s="64"/>
    </row>
    <row r="13" spans="1:11" ht="15">
      <c r="A13" s="26"/>
      <c r="B13" s="9" t="s">
        <v>3</v>
      </c>
      <c r="C13" s="8">
        <f>C14-SUM(C6:C12)</f>
        <v>228</v>
      </c>
      <c r="D13" s="59">
        <f t="shared" si="0"/>
        <v>0.27941176470588236</v>
      </c>
      <c r="E13" s="8">
        <f>E14-SUM(E6:E12)</f>
        <v>263</v>
      </c>
      <c r="F13" s="62">
        <f t="shared" si="1"/>
        <v>0.3176328502415459</v>
      </c>
      <c r="G13" s="17">
        <f>C13/E13-1</f>
        <v>-0.13307984790874527</v>
      </c>
      <c r="I13" s="65"/>
      <c r="J13" s="65"/>
      <c r="K13" s="64"/>
    </row>
    <row r="14" spans="1:11" ht="15">
      <c r="A14" s="12"/>
      <c r="B14" s="19" t="s">
        <v>6</v>
      </c>
      <c r="C14" s="20">
        <v>816</v>
      </c>
      <c r="D14" s="23">
        <v>1</v>
      </c>
      <c r="E14" s="21">
        <v>828</v>
      </c>
      <c r="F14" s="23">
        <v>1</v>
      </c>
      <c r="G14" s="54">
        <f>C14/E14-1</f>
        <v>-0.01449275362318836</v>
      </c>
      <c r="I14" s="65"/>
      <c r="J14" s="65"/>
      <c r="K14" s="64"/>
    </row>
    <row r="15" spans="1:9" ht="15">
      <c r="A15" s="33" t="s">
        <v>39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11 G13">
    <cfRule type="cellIs" priority="3" dxfId="11" operator="lessThan">
      <formula>0</formula>
    </cfRule>
  </conditionalFormatting>
  <conditionalFormatting sqref="G14">
    <cfRule type="cellIs" priority="2" dxfId="11" operator="lessThan">
      <formula>0</formula>
    </cfRule>
  </conditionalFormatting>
  <conditionalFormatting sqref="G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I26" sqref="I26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47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10</v>
      </c>
    </row>
    <row r="4" spans="1:8" ht="37.5" customHeight="1">
      <c r="A4" s="90" t="s">
        <v>11</v>
      </c>
      <c r="B4" s="91"/>
      <c r="C4" s="74" t="s">
        <v>16</v>
      </c>
      <c r="D4" s="71" t="s">
        <v>41</v>
      </c>
      <c r="E4" s="72"/>
      <c r="F4" s="71" t="s">
        <v>42</v>
      </c>
      <c r="G4" s="72"/>
      <c r="H4" s="67" t="s">
        <v>9</v>
      </c>
    </row>
    <row r="5" spans="1:8" ht="33" customHeight="1">
      <c r="A5" s="92"/>
      <c r="B5" s="93"/>
      <c r="C5" s="75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86" t="s">
        <v>17</v>
      </c>
      <c r="D6" s="7">
        <v>4</v>
      </c>
      <c r="E6" s="59">
        <f>+D6/$D$8</f>
        <v>0.023952095808383235</v>
      </c>
      <c r="F6" s="7">
        <v>8</v>
      </c>
      <c r="G6" s="59">
        <f>+F6/$F$8</f>
        <v>0.046511627906976744</v>
      </c>
      <c r="H6" s="15">
        <f>D6/F6-1</f>
        <v>-0.5</v>
      </c>
    </row>
    <row r="7" spans="1:8" ht="15">
      <c r="A7" s="29"/>
      <c r="B7" s="6" t="s">
        <v>14</v>
      </c>
      <c r="C7" s="76"/>
      <c r="D7" s="7">
        <v>163</v>
      </c>
      <c r="E7" s="59">
        <f>+D7/$D$8</f>
        <v>0.9760479041916168</v>
      </c>
      <c r="F7" s="7">
        <v>164</v>
      </c>
      <c r="G7" s="59">
        <f>+F7/$F$8</f>
        <v>0.9534883720930233</v>
      </c>
      <c r="H7" s="16">
        <f aca="true" t="shared" si="0" ref="H7:H17">D7/F7-1</f>
        <v>-0.0060975609756097615</v>
      </c>
    </row>
    <row r="8" spans="1:8" ht="15">
      <c r="A8" s="86" t="s">
        <v>12</v>
      </c>
      <c r="B8" s="78" t="s">
        <v>6</v>
      </c>
      <c r="C8" s="79"/>
      <c r="D8" s="82">
        <f>SUM(D6:D7)</f>
        <v>167</v>
      </c>
      <c r="E8" s="31">
        <f>SUM(E6:E7)</f>
        <v>1</v>
      </c>
      <c r="F8" s="88">
        <f>SUM(F6:F7)</f>
        <v>172</v>
      </c>
      <c r="G8" s="31">
        <f>SUM(G6:G7)</f>
        <v>1</v>
      </c>
      <c r="H8" s="84">
        <f>D8/F8-1</f>
        <v>-0.029069767441860517</v>
      </c>
    </row>
    <row r="9" spans="1:8" ht="15">
      <c r="A9" s="77"/>
      <c r="B9" s="80"/>
      <c r="C9" s="81"/>
      <c r="D9" s="83"/>
      <c r="E9" s="60">
        <f>+D8/D17</f>
        <v>0.20465686274509803</v>
      </c>
      <c r="F9" s="89"/>
      <c r="G9" s="60">
        <f>+F8/F17</f>
        <v>0.20772946859903382</v>
      </c>
      <c r="H9" s="85"/>
    </row>
    <row r="10" spans="1:8" ht="15">
      <c r="A10" s="29"/>
      <c r="B10" s="24" t="s">
        <v>14</v>
      </c>
      <c r="C10" s="5" t="s">
        <v>18</v>
      </c>
      <c r="D10" s="8">
        <v>94</v>
      </c>
      <c r="E10" s="59">
        <f>D10/$D$15</f>
        <v>0.1448382126348228</v>
      </c>
      <c r="F10" s="10">
        <v>83</v>
      </c>
      <c r="G10" s="59">
        <f>F10/$F$15</f>
        <v>0.12652439024390244</v>
      </c>
      <c r="H10" s="16">
        <f t="shared" si="0"/>
        <v>0.1325301204819278</v>
      </c>
    </row>
    <row r="11" spans="1:8" ht="15">
      <c r="A11" s="29"/>
      <c r="B11" s="24"/>
      <c r="C11" s="6" t="s">
        <v>19</v>
      </c>
      <c r="D11" s="8">
        <v>193</v>
      </c>
      <c r="E11" s="59">
        <f>D11/$D$15</f>
        <v>0.29738058551617874</v>
      </c>
      <c r="F11" s="11">
        <v>243</v>
      </c>
      <c r="G11" s="59">
        <f>F11/$F$15</f>
        <v>0.3704268292682927</v>
      </c>
      <c r="H11" s="16">
        <f t="shared" si="0"/>
        <v>-0.20576131687242794</v>
      </c>
    </row>
    <row r="12" spans="1:8" ht="15">
      <c r="A12" s="29"/>
      <c r="B12" s="24"/>
      <c r="C12" s="6" t="s">
        <v>20</v>
      </c>
      <c r="D12" s="8">
        <v>3</v>
      </c>
      <c r="E12" s="59">
        <f>D12/$D$15</f>
        <v>0.004622496147919877</v>
      </c>
      <c r="F12" s="10">
        <v>1</v>
      </c>
      <c r="G12" s="59">
        <f>F12/$F$15</f>
        <v>0.001524390243902439</v>
      </c>
      <c r="H12" s="16">
        <f>IF(F12=0," ",D12/F12-1)</f>
        <v>2</v>
      </c>
    </row>
    <row r="13" spans="1:8" ht="15">
      <c r="A13" s="29"/>
      <c r="B13" s="24"/>
      <c r="C13" s="6" t="s">
        <v>21</v>
      </c>
      <c r="D13" s="8">
        <v>249</v>
      </c>
      <c r="E13" s="59">
        <f>D13/$D$15</f>
        <v>0.38366718027734975</v>
      </c>
      <c r="F13" s="10">
        <v>290</v>
      </c>
      <c r="G13" s="59">
        <f>F13/$F$15</f>
        <v>0.4420731707317073</v>
      </c>
      <c r="H13" s="16">
        <f t="shared" si="0"/>
        <v>-0.14137931034482754</v>
      </c>
    </row>
    <row r="14" spans="1:8" ht="15">
      <c r="A14" s="32"/>
      <c r="B14" s="24"/>
      <c r="C14" s="9" t="s">
        <v>22</v>
      </c>
      <c r="D14" s="8">
        <v>110</v>
      </c>
      <c r="E14" s="59">
        <f>D14/$D$15</f>
        <v>0.1694915254237288</v>
      </c>
      <c r="F14" s="10">
        <v>39</v>
      </c>
      <c r="G14" s="59">
        <f>F14/$F$15</f>
        <v>0.05945121951219512</v>
      </c>
      <c r="H14" s="16">
        <f t="shared" si="0"/>
        <v>1.8205128205128207</v>
      </c>
    </row>
    <row r="15" spans="1:8" ht="15">
      <c r="A15" s="76" t="s">
        <v>15</v>
      </c>
      <c r="B15" s="78" t="s">
        <v>6</v>
      </c>
      <c r="C15" s="79"/>
      <c r="D15" s="82">
        <f>SUM(D10:D14)</f>
        <v>649</v>
      </c>
      <c r="E15" s="31">
        <f>SUM(E10:E14)</f>
        <v>1</v>
      </c>
      <c r="F15" s="82">
        <f>SUM(F10:F14)</f>
        <v>656</v>
      </c>
      <c r="G15" s="31">
        <f>SUM(G10:G14)</f>
        <v>1</v>
      </c>
      <c r="H15" s="84">
        <f>D15/F15-1</f>
        <v>-0.010670731707317027</v>
      </c>
    </row>
    <row r="16" spans="1:8" ht="15">
      <c r="A16" s="77"/>
      <c r="B16" s="80"/>
      <c r="C16" s="81"/>
      <c r="D16" s="83"/>
      <c r="E16" s="60">
        <f>+D15/D17</f>
        <v>0.7953431372549019</v>
      </c>
      <c r="F16" s="83"/>
      <c r="G16" s="60">
        <f>F15/F17</f>
        <v>0.7922705314009661</v>
      </c>
      <c r="H16" s="85"/>
    </row>
    <row r="17" spans="1:8" ht="15">
      <c r="A17" s="27"/>
      <c r="B17" s="19" t="s">
        <v>6</v>
      </c>
      <c r="C17" s="28"/>
      <c r="D17" s="21">
        <f>+D15+D8</f>
        <v>816</v>
      </c>
      <c r="E17" s="22">
        <f>E9+E16</f>
        <v>1</v>
      </c>
      <c r="F17" s="21">
        <f>+F15+F8</f>
        <v>828</v>
      </c>
      <c r="G17" s="22">
        <f>G9+G16</f>
        <v>1</v>
      </c>
      <c r="H17" s="18">
        <f t="shared" si="0"/>
        <v>-0.01449275362318836</v>
      </c>
    </row>
    <row r="18" ht="15">
      <c r="A18" s="33" t="s">
        <v>39</v>
      </c>
    </row>
    <row r="20" spans="1:3" ht="39.75" customHeight="1">
      <c r="A20" s="94" t="s">
        <v>48</v>
      </c>
      <c r="B20" s="94"/>
      <c r="C20" s="94"/>
    </row>
    <row r="21" spans="1:3" ht="15">
      <c r="A21" s="46"/>
      <c r="B21" s="46"/>
      <c r="C21" s="51" t="s">
        <v>10</v>
      </c>
    </row>
    <row r="22" spans="1:3" ht="21.75" customHeight="1">
      <c r="A22" s="48" t="s">
        <v>27</v>
      </c>
      <c r="B22" s="47" t="s">
        <v>28</v>
      </c>
      <c r="C22" s="43" t="s">
        <v>25</v>
      </c>
    </row>
    <row r="23" spans="1:3" ht="15">
      <c r="A23" s="45">
        <v>2006</v>
      </c>
      <c r="B23" s="45">
        <v>97</v>
      </c>
      <c r="C23" s="63">
        <f aca="true" t="shared" si="1" ref="C23:C37">B23/$B$38</f>
        <v>0.11887254901960784</v>
      </c>
    </row>
    <row r="24" spans="1:3" ht="15">
      <c r="A24" s="45">
        <v>2002</v>
      </c>
      <c r="B24" s="45">
        <v>74</v>
      </c>
      <c r="C24" s="63">
        <f t="shared" si="1"/>
        <v>0.09068627450980392</v>
      </c>
    </row>
    <row r="25" spans="1:3" ht="15">
      <c r="A25" s="45">
        <v>2005</v>
      </c>
      <c r="B25" s="45">
        <v>68</v>
      </c>
      <c r="C25" s="63">
        <f t="shared" si="1"/>
        <v>0.08333333333333333</v>
      </c>
    </row>
    <row r="26" spans="1:3" ht="15">
      <c r="A26" s="45">
        <v>2007</v>
      </c>
      <c r="B26" s="45">
        <v>63</v>
      </c>
      <c r="C26" s="63">
        <f t="shared" si="1"/>
        <v>0.07720588235294118</v>
      </c>
    </row>
    <row r="27" spans="1:3" ht="15">
      <c r="A27" s="45">
        <v>2003</v>
      </c>
      <c r="B27" s="45">
        <v>62</v>
      </c>
      <c r="C27" s="63">
        <f t="shared" si="1"/>
        <v>0.07598039215686274</v>
      </c>
    </row>
    <row r="28" spans="1:3" ht="15">
      <c r="A28" s="45">
        <v>2000</v>
      </c>
      <c r="B28" s="45">
        <v>61</v>
      </c>
      <c r="C28" s="63">
        <f t="shared" si="1"/>
        <v>0.07475490196078431</v>
      </c>
    </row>
    <row r="29" spans="1:3" ht="15">
      <c r="A29" s="45">
        <v>2001</v>
      </c>
      <c r="B29" s="45">
        <v>56</v>
      </c>
      <c r="C29" s="63">
        <f t="shared" si="1"/>
        <v>0.06862745098039216</v>
      </c>
    </row>
    <row r="30" spans="1:3" ht="15">
      <c r="A30" s="45">
        <v>2004</v>
      </c>
      <c r="B30" s="45">
        <v>55</v>
      </c>
      <c r="C30" s="63">
        <f t="shared" si="1"/>
        <v>0.06740196078431372</v>
      </c>
    </row>
    <row r="31" spans="1:3" ht="15">
      <c r="A31" s="45">
        <v>2008</v>
      </c>
      <c r="B31" s="45">
        <v>44</v>
      </c>
      <c r="C31" s="63">
        <f t="shared" si="1"/>
        <v>0.05392156862745098</v>
      </c>
    </row>
    <row r="32" spans="1:3" ht="15">
      <c r="A32" s="45">
        <v>2009</v>
      </c>
      <c r="B32" s="45">
        <v>40</v>
      </c>
      <c r="C32" s="63">
        <f t="shared" si="1"/>
        <v>0.049019607843137254</v>
      </c>
    </row>
    <row r="33" spans="1:3" ht="15">
      <c r="A33" s="45">
        <v>2011</v>
      </c>
      <c r="B33" s="45">
        <v>31</v>
      </c>
      <c r="C33" s="63">
        <f t="shared" si="1"/>
        <v>0.03799019607843137</v>
      </c>
    </row>
    <row r="34" spans="1:3" ht="15">
      <c r="A34" s="45">
        <v>2013</v>
      </c>
      <c r="B34" s="45">
        <v>27</v>
      </c>
      <c r="C34" s="63">
        <f t="shared" si="1"/>
        <v>0.03308823529411765</v>
      </c>
    </row>
    <row r="35" spans="1:3" ht="15">
      <c r="A35" s="45">
        <v>2010</v>
      </c>
      <c r="B35" s="45">
        <v>24</v>
      </c>
      <c r="C35" s="63">
        <f t="shared" si="1"/>
        <v>0.029411764705882353</v>
      </c>
    </row>
    <row r="36" spans="1:3" ht="15">
      <c r="A36" s="45">
        <v>1999</v>
      </c>
      <c r="B36" s="45">
        <v>23</v>
      </c>
      <c r="C36" s="63">
        <f t="shared" si="1"/>
        <v>0.028186274509803922</v>
      </c>
    </row>
    <row r="37" spans="1:3" ht="15">
      <c r="A37" s="44" t="s">
        <v>26</v>
      </c>
      <c r="B37" s="44">
        <f>B38-SUM(B23:B36)</f>
        <v>91</v>
      </c>
      <c r="C37" s="63">
        <f t="shared" si="1"/>
        <v>0.11151960784313726</v>
      </c>
    </row>
    <row r="38" spans="1:4" ht="15">
      <c r="A38" s="49" t="s">
        <v>29</v>
      </c>
      <c r="B38" s="52">
        <f>D17</f>
        <v>816</v>
      </c>
      <c r="C38" s="50">
        <f>SUM(C23:C37)</f>
        <v>1</v>
      </c>
      <c r="D38" s="55"/>
    </row>
    <row r="39" spans="1:3" ht="15">
      <c r="A39" s="95" t="s">
        <v>39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2018-04-23T12:03:24Z</dcterms:modified>
  <cp:category/>
  <cp:version/>
  <cp:contentType/>
  <cp:contentStatus/>
</cp:coreProperties>
</file>