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<sst xmlns="http://schemas.openxmlformats.org/spreadsheetml/2006/main" count="104" uniqueCount="51">
  <si>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</si>
  <si>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</si>
  <si>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</si>
  <si>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</si>
  <si>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</si>
  <si>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</si>
  <si>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</si>
  <si>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</si>
  <si>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</si>
  <si>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</si>
  <si>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</si>
  <si>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</si>
  <si>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</si>
  <si>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</si>
  <si>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</si>
  <si>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</si>
  <si>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</si>
  <si>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</si>
  <si>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</si>
  <si>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</si>
  <si>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</si>
  <si>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</si>
  <si>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</si>
  <si>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</si>
  <si>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</si>
  <si>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</si>
  <si>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</si>
  <si>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</si>
  <si>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</si>
  <si>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</si>
  <si>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</si>
  <si>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</si>
  <si>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</si>
  <si>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</si>
  <si>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</si>
  <si>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</si>
  <si>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</si>
  <si>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</si>
  <si>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</si>
  <si>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</si>
  <si>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Pierwsze rejestracje NOWYCH autobusów w Polsce 
styczeń 2018 rok</t>
  </si>
  <si>
    <t>1.2018</t>
  </si>
  <si>
    <t>1.2017</t>
  </si>
  <si>
    <t>AUTOSAN</t>
  </si>
  <si>
    <t>SCANIA</t>
  </si>
  <si>
    <t>Pierwsze rejestracje NOWYCH autobusów w Polsce
styczeń 2018 rok
według segmentów</t>
  </si>
  <si>
    <t>Pierwsze rejestracje UŻYWANYCH autobusów w Polsce, 
styczeń 2018 rok</t>
  </si>
  <si>
    <t>KAROSA</t>
  </si>
  <si>
    <t>NEOPLAN</t>
  </si>
  <si>
    <t>Pierwsze rejestracje używanych autobusów, 
według roku produkcji; styczeń 2018</t>
  </si>
  <si>
    <t>Pierwsze rejestracje UŻYWANYCH autobusów w Polsce
styczeń 2018 rok
według segmentów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</si>
</sst>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J5" sqref="J5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41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83</v>
      </c>
      <c r="D6" s="4">
        <f aca="true" t="shared" si="0" ref="D6:D14">C6/$C$15</f>
        <v>0.44148936170212766</v>
      </c>
      <c r="E6" s="10">
        <v>67</v>
      </c>
      <c r="F6" s="4">
        <f aca="true" t="shared" si="1" ref="F6:F14">E6/$E$15</f>
        <v>0.638095238095238</v>
      </c>
      <c r="G6" s="16">
        <f>C6/E6-1</f>
        <v>0.23880597014925375</v>
      </c>
      <c r="H6" s="57"/>
      <c r="I6" s="57"/>
    </row>
    <row r="7" spans="1:9" ht="15">
      <c r="A7" s="3">
        <v>2</v>
      </c>
      <c r="B7" s="6" t="s">
        <v>30</v>
      </c>
      <c r="C7" s="7">
        <v>31</v>
      </c>
      <c r="D7" s="4">
        <f t="shared" si="0"/>
        <v>0.16489361702127658</v>
      </c>
      <c r="E7" s="10">
        <v>4</v>
      </c>
      <c r="F7" s="4">
        <f t="shared" si="1"/>
        <v>0.0380952380952381</v>
      </c>
      <c r="G7" s="16">
        <f>C7/E7-1</f>
        <v>6.75</v>
      </c>
      <c r="H7" s="57"/>
      <c r="I7" s="57"/>
    </row>
    <row r="8" spans="1:9" ht="15">
      <c r="A8" s="3">
        <v>3</v>
      </c>
      <c r="B8" s="6" t="s">
        <v>32</v>
      </c>
      <c r="C8" s="8">
        <v>23</v>
      </c>
      <c r="D8" s="4">
        <f t="shared" si="0"/>
        <v>0.12234042553191489</v>
      </c>
      <c r="E8" s="11">
        <v>9</v>
      </c>
      <c r="F8" s="4">
        <f t="shared" si="1"/>
        <v>0.08571428571428572</v>
      </c>
      <c r="G8" s="16">
        <f>IF(E8=0," ",C8/E8-1)</f>
        <v>1.5555555555555554</v>
      </c>
      <c r="H8" s="57"/>
      <c r="I8" s="57"/>
    </row>
    <row r="9" spans="1:9" ht="15">
      <c r="A9" s="3">
        <v>4</v>
      </c>
      <c r="B9" s="40" t="s">
        <v>43</v>
      </c>
      <c r="C9" s="8">
        <v>15</v>
      </c>
      <c r="D9" s="4">
        <f t="shared" si="0"/>
        <v>0.0797872340425532</v>
      </c>
      <c r="E9" s="10">
        <v>1</v>
      </c>
      <c r="F9" s="4">
        <f t="shared" si="1"/>
        <v>0.009523809523809525</v>
      </c>
      <c r="G9" s="16">
        <f>C9/E9-1</f>
        <v>14</v>
      </c>
      <c r="H9" s="57"/>
      <c r="I9" s="57"/>
    </row>
    <row r="10" spans="1:9" ht="15">
      <c r="A10" s="3">
        <v>5</v>
      </c>
      <c r="B10" s="38" t="s">
        <v>44</v>
      </c>
      <c r="C10" s="8">
        <v>9</v>
      </c>
      <c r="D10" s="4">
        <f t="shared" si="0"/>
        <v>0.047872340425531915</v>
      </c>
      <c r="E10" s="10"/>
      <c r="F10" s="4">
        <f t="shared" si="1"/>
        <v>0</v>
      </c>
      <c r="G10" s="16"/>
      <c r="I10" s="57"/>
    </row>
    <row r="11" spans="1:9" ht="15">
      <c r="A11" s="39">
        <v>6</v>
      </c>
      <c r="B11" s="6" t="s">
        <v>37</v>
      </c>
      <c r="C11" s="8">
        <v>8</v>
      </c>
      <c r="D11" s="4">
        <f t="shared" si="0"/>
        <v>0.0425531914893617</v>
      </c>
      <c r="E11" s="10">
        <v>2</v>
      </c>
      <c r="F11" s="4">
        <f t="shared" si="1"/>
        <v>0.01904761904761905</v>
      </c>
      <c r="G11" s="16">
        <f>IF(E11=0,"",C11/E11-1)</f>
        <v>3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19</v>
      </c>
      <c r="D14" s="4">
        <f t="shared" si="0"/>
        <v>0.10106382978723404</v>
      </c>
      <c r="E14" s="8">
        <f>E15-SUM(E6:E13)</f>
        <v>22</v>
      </c>
      <c r="F14" s="4">
        <f t="shared" si="1"/>
        <v>0.20952380952380953</v>
      </c>
      <c r="G14" s="16">
        <f>C14/E14-1</f>
        <v>-0.13636363636363635</v>
      </c>
      <c r="I14" s="57"/>
    </row>
    <row r="15" spans="1:7" ht="15">
      <c r="A15" s="12"/>
      <c r="B15" s="19" t="s">
        <v>36</v>
      </c>
      <c r="C15" s="20">
        <v>188</v>
      </c>
      <c r="D15" s="22">
        <v>1</v>
      </c>
      <c r="E15" s="21">
        <v>105</v>
      </c>
      <c r="F15" s="23">
        <v>1</v>
      </c>
      <c r="G15" s="54">
        <f>C15/E15-1</f>
        <v>0.7904761904761906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9 G11:G14">
    <cfRule type="cellIs" priority="6" dxfId="12" operator="lessThan">
      <formula>0</formula>
    </cfRule>
  </conditionalFormatting>
  <conditionalFormatting sqref="G10">
    <cfRule type="cellIs" priority="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4" sqref="D4:E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41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/>
      <c r="E6" s="4">
        <f>IF(D6=0,"",D6/$D$8)</f>
      </c>
      <c r="F6" s="10">
        <v>1</v>
      </c>
      <c r="G6" s="4">
        <f>IF(F6=0,"",F6/$F$8)</f>
        <v>0.014705882352941176</v>
      </c>
      <c r="H6" s="16">
        <f>IF(F6=0,"",D6/F6-1)</f>
        <v>-1</v>
      </c>
    </row>
    <row r="7" spans="1:9" ht="15">
      <c r="A7" s="35"/>
      <c r="B7" s="6" t="s">
        <v>14</v>
      </c>
      <c r="C7" s="76"/>
      <c r="D7" s="7">
        <v>81</v>
      </c>
      <c r="E7" s="59">
        <f>+D7/$D$8</f>
        <v>1</v>
      </c>
      <c r="F7" s="10">
        <v>67</v>
      </c>
      <c r="G7" s="59">
        <f>+F7/$F$8</f>
        <v>0.9852941176470589</v>
      </c>
      <c r="H7" s="16">
        <f>D7/F7-1</f>
        <v>0.20895522388059695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81</v>
      </c>
      <c r="E8" s="61">
        <f>SUM(E6:E7)</f>
        <v>1</v>
      </c>
      <c r="F8" s="88">
        <f>SUM(F6:F7)</f>
        <v>68</v>
      </c>
      <c r="G8" s="61">
        <f>SUM(G6:G7)</f>
        <v>1</v>
      </c>
      <c r="H8" s="84">
        <f>D8/F8-1</f>
        <v>0.19117647058823528</v>
      </c>
      <c r="I8" s="58"/>
    </row>
    <row r="9" spans="1:9" ht="15">
      <c r="A9" s="77"/>
      <c r="B9" s="80"/>
      <c r="C9" s="81"/>
      <c r="D9" s="83"/>
      <c r="E9" s="60">
        <f>+D8/D17</f>
        <v>0.4308510638297872</v>
      </c>
      <c r="F9" s="89"/>
      <c r="G9" s="60">
        <f>+F8/F17</f>
        <v>0.6476190476190476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76</v>
      </c>
      <c r="E10" s="59">
        <f>D10/$D$15</f>
        <v>0.7102803738317757</v>
      </c>
      <c r="F10" s="10">
        <v>21</v>
      </c>
      <c r="G10" s="59">
        <f>F10/$F$15</f>
        <v>0.5675675675675675</v>
      </c>
      <c r="H10" s="16">
        <f>D10/F10-1</f>
        <v>2.619047619047619</v>
      </c>
      <c r="I10" s="58"/>
    </row>
    <row r="11" spans="1:9" ht="15">
      <c r="A11" s="35"/>
      <c r="B11" s="6"/>
      <c r="C11" s="24" t="s">
        <v>19</v>
      </c>
      <c r="D11" s="8"/>
      <c r="E11" s="59">
        <f>D11/$D$15</f>
        <v>0</v>
      </c>
      <c r="F11" s="11">
        <v>5</v>
      </c>
      <c r="G11" s="59">
        <f>F11/$F$15</f>
        <v>0.13513513513513514</v>
      </c>
      <c r="H11" s="16">
        <f>D11/F11-1</f>
        <v>-1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23</v>
      </c>
      <c r="E13" s="59">
        <f>D13/$D$15</f>
        <v>0.21495327102803738</v>
      </c>
      <c r="F13" s="10">
        <v>11</v>
      </c>
      <c r="G13" s="59">
        <f>F13/$F$15</f>
        <v>0.2972972972972973</v>
      </c>
      <c r="H13" s="16">
        <f>D13/F13-1</f>
        <v>1.0909090909090908</v>
      </c>
      <c r="I13" s="58"/>
    </row>
    <row r="14" spans="1:9" ht="15">
      <c r="A14" s="36"/>
      <c r="B14" s="24"/>
      <c r="C14" s="24" t="s">
        <v>23</v>
      </c>
      <c r="D14" s="8">
        <v>8</v>
      </c>
      <c r="E14" s="59">
        <f>IF(D14=0,"",D14/$D$15)</f>
        <v>0.07476635514018691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107</v>
      </c>
      <c r="E15" s="61">
        <f>SUM(E10:E14)</f>
        <v>1</v>
      </c>
      <c r="F15" s="82">
        <f>SUM(F10:F14)</f>
        <v>37</v>
      </c>
      <c r="G15" s="61">
        <f>SUM(G10:G14)</f>
        <v>1</v>
      </c>
      <c r="H15" s="84">
        <f>D15/F15-1</f>
        <v>1.891891891891892</v>
      </c>
      <c r="I15" s="58"/>
    </row>
    <row r="16" spans="1:9" ht="15">
      <c r="A16" s="77"/>
      <c r="B16" s="80"/>
      <c r="C16" s="81"/>
      <c r="D16" s="83"/>
      <c r="E16" s="60">
        <f>+D15/D17</f>
        <v>0.5691489361702128</v>
      </c>
      <c r="F16" s="83"/>
      <c r="G16" s="60">
        <f>F15/F17</f>
        <v>0.3523809523809524</v>
      </c>
      <c r="H16" s="85"/>
      <c r="I16" s="58"/>
    </row>
    <row r="17" spans="1:9" ht="15">
      <c r="A17" s="27"/>
      <c r="B17" s="19" t="s">
        <v>33</v>
      </c>
      <c r="C17" s="28"/>
      <c r="D17" s="21">
        <f>+D15+D8</f>
        <v>188</v>
      </c>
      <c r="E17" s="22">
        <v>1</v>
      </c>
      <c r="F17" s="21">
        <f>+F8+F15</f>
        <v>105</v>
      </c>
      <c r="G17" s="22">
        <v>1</v>
      </c>
      <c r="H17" s="54">
        <f>D17/F17-1</f>
        <v>0.7904761904761906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22" sqref="F2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41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77</v>
      </c>
      <c r="D6" s="59">
        <f aca="true" t="shared" si="0" ref="D6:D13">C6/$C$14</f>
        <v>0.29844961240310075</v>
      </c>
      <c r="E6" s="10">
        <v>86</v>
      </c>
      <c r="F6" s="59">
        <f aca="true" t="shared" si="1" ref="F6:F13">E6/$E$14</f>
        <v>0.3208955223880597</v>
      </c>
      <c r="G6" s="15">
        <f aca="true" t="shared" si="2" ref="G6:G12">C6/E6-1</f>
        <v>-0.10465116279069764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31</v>
      </c>
      <c r="D7" s="59">
        <f t="shared" si="0"/>
        <v>0.12015503875968993</v>
      </c>
      <c r="E7" s="10">
        <v>32</v>
      </c>
      <c r="F7" s="62">
        <f t="shared" si="1"/>
        <v>0.11940298507462686</v>
      </c>
      <c r="G7" s="16">
        <f t="shared" si="2"/>
        <v>-0.03125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25</v>
      </c>
      <c r="D8" s="59">
        <f t="shared" si="0"/>
        <v>0.09689922480620156</v>
      </c>
      <c r="E8" s="11">
        <v>17</v>
      </c>
      <c r="F8" s="62">
        <f t="shared" si="1"/>
        <v>0.06343283582089553</v>
      </c>
      <c r="G8" s="16">
        <f t="shared" si="2"/>
        <v>0.47058823529411775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23</v>
      </c>
      <c r="D9" s="59">
        <f t="shared" si="0"/>
        <v>0.08914728682170543</v>
      </c>
      <c r="E9" s="10">
        <v>9</v>
      </c>
      <c r="F9" s="62">
        <f t="shared" si="1"/>
        <v>0.033582089552238806</v>
      </c>
      <c r="G9" s="16">
        <f t="shared" si="2"/>
        <v>1.5555555555555554</v>
      </c>
      <c r="I9" s="65"/>
      <c r="J9" s="65"/>
      <c r="K9" s="64"/>
    </row>
    <row r="10" spans="1:11" ht="15">
      <c r="A10" s="29">
        <v>5</v>
      </c>
      <c r="B10" s="6" t="s">
        <v>38</v>
      </c>
      <c r="C10" s="8">
        <v>18</v>
      </c>
      <c r="D10" s="59">
        <f t="shared" si="0"/>
        <v>0.06976744186046512</v>
      </c>
      <c r="E10" s="11">
        <v>19</v>
      </c>
      <c r="F10" s="62">
        <f t="shared" si="1"/>
        <v>0.0708955223880597</v>
      </c>
      <c r="G10" s="16">
        <f t="shared" si="2"/>
        <v>-0.052631578947368474</v>
      </c>
      <c r="I10" s="65"/>
      <c r="J10" s="65"/>
      <c r="K10" s="64"/>
    </row>
    <row r="11" spans="1:11" ht="15">
      <c r="A11" s="66">
        <v>6</v>
      </c>
      <c r="B11" s="6" t="s">
        <v>47</v>
      </c>
      <c r="C11" s="8">
        <v>12</v>
      </c>
      <c r="D11" s="59">
        <f t="shared" si="0"/>
        <v>0.046511627906976744</v>
      </c>
      <c r="E11" s="11">
        <v>17</v>
      </c>
      <c r="F11" s="62">
        <f t="shared" si="1"/>
        <v>0.06343283582089553</v>
      </c>
      <c r="G11" s="16">
        <f t="shared" si="2"/>
        <v>-0.2941176470588235</v>
      </c>
      <c r="I11" s="65"/>
      <c r="J11" s="65"/>
      <c r="K11" s="64"/>
    </row>
    <row r="12" spans="1:11" ht="15">
      <c r="A12" s="29"/>
      <c r="B12" s="6" t="s">
        <v>48</v>
      </c>
      <c r="C12" s="8">
        <v>12</v>
      </c>
      <c r="D12" s="59">
        <f t="shared" si="0"/>
        <v>0.046511627906976744</v>
      </c>
      <c r="E12" s="11">
        <v>7</v>
      </c>
      <c r="F12" s="62">
        <f t="shared" si="1"/>
        <v>0.026119402985074626</v>
      </c>
      <c r="G12" s="16">
        <f t="shared" si="2"/>
        <v>0.7142857142857142</v>
      </c>
      <c r="I12" s="65"/>
      <c r="J12" s="65"/>
      <c r="K12" s="64"/>
    </row>
    <row r="13" spans="1:11" ht="15">
      <c r="A13" s="26"/>
      <c r="B13" s="9" t="s">
        <v>3</v>
      </c>
      <c r="C13" s="8">
        <f>C14-SUM(C6:C12)</f>
        <v>60</v>
      </c>
      <c r="D13" s="59">
        <f t="shared" si="0"/>
        <v>0.23255813953488372</v>
      </c>
      <c r="E13" s="8">
        <f>E14-SUM(E6:E12)</f>
        <v>81</v>
      </c>
      <c r="F13" s="62">
        <f t="shared" si="1"/>
        <v>0.30223880597014924</v>
      </c>
      <c r="G13" s="17">
        <f>C13/E13-1</f>
        <v>-0.2592592592592593</v>
      </c>
      <c r="I13" s="65"/>
      <c r="J13" s="65"/>
      <c r="K13" s="64"/>
    </row>
    <row r="14" spans="1:11" ht="15">
      <c r="A14" s="12"/>
      <c r="B14" s="19" t="s">
        <v>6</v>
      </c>
      <c r="C14" s="20">
        <v>258</v>
      </c>
      <c r="D14" s="23">
        <v>1</v>
      </c>
      <c r="E14" s="21">
        <v>268</v>
      </c>
      <c r="F14" s="23">
        <v>1</v>
      </c>
      <c r="G14" s="54">
        <f>C14/E14-1</f>
        <v>-0.03731343283582089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1 G13">
    <cfRule type="cellIs" priority="3" dxfId="12" operator="lessThan">
      <formula>0</formula>
    </cfRule>
  </conditionalFormatting>
  <conditionalFormatting sqref="G14">
    <cfRule type="cellIs" priority="2" dxfId="12" operator="lessThan">
      <formula>0</formula>
    </cfRule>
  </conditionalFormatting>
  <conditionalFormatting sqref="G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50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41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</v>
      </c>
      <c r="E6" s="59">
        <f>+D6/$D$8</f>
        <v>0.01694915254237288</v>
      </c>
      <c r="F6" s="7">
        <v>4</v>
      </c>
      <c r="G6" s="59">
        <f>+F6/$F$8</f>
        <v>0.0851063829787234</v>
      </c>
      <c r="H6" s="15">
        <f>D6/F6-1</f>
        <v>-0.75</v>
      </c>
    </row>
    <row r="7" spans="1:8" ht="15">
      <c r="A7" s="29"/>
      <c r="B7" s="6" t="s">
        <v>14</v>
      </c>
      <c r="C7" s="76"/>
      <c r="D7" s="7">
        <v>58</v>
      </c>
      <c r="E7" s="59">
        <f>+D7/$D$8</f>
        <v>0.9830508474576272</v>
      </c>
      <c r="F7" s="7">
        <v>43</v>
      </c>
      <c r="G7" s="59">
        <f>+F7/$F$8</f>
        <v>0.9148936170212766</v>
      </c>
      <c r="H7" s="16">
        <f aca="true" t="shared" si="0" ref="H7:H17">D7/F7-1</f>
        <v>0.34883720930232553</v>
      </c>
    </row>
    <row r="8" spans="1:8" ht="15">
      <c r="A8" s="86" t="s">
        <v>12</v>
      </c>
      <c r="B8" s="78" t="s">
        <v>6</v>
      </c>
      <c r="C8" s="79"/>
      <c r="D8" s="82">
        <f>SUM(D6:D7)</f>
        <v>59</v>
      </c>
      <c r="E8" s="31">
        <f>SUM(E6:E7)</f>
        <v>1</v>
      </c>
      <c r="F8" s="88">
        <f>SUM(F6:F7)</f>
        <v>47</v>
      </c>
      <c r="G8" s="31">
        <f>SUM(G6:G7)</f>
        <v>1</v>
      </c>
      <c r="H8" s="84">
        <f>D8/F8-1</f>
        <v>0.25531914893617014</v>
      </c>
    </row>
    <row r="9" spans="1:8" ht="15">
      <c r="A9" s="77"/>
      <c r="B9" s="80"/>
      <c r="C9" s="81"/>
      <c r="D9" s="83"/>
      <c r="E9" s="60">
        <f>+D8/D17</f>
        <v>0.22868217054263565</v>
      </c>
      <c r="F9" s="89"/>
      <c r="G9" s="60">
        <f>+F8/F17</f>
        <v>0.17537313432835822</v>
      </c>
      <c r="H9" s="85"/>
    </row>
    <row r="10" spans="1:8" ht="15">
      <c r="A10" s="29"/>
      <c r="B10" s="24" t="s">
        <v>14</v>
      </c>
      <c r="C10" s="5" t="s">
        <v>18</v>
      </c>
      <c r="D10" s="8">
        <v>31</v>
      </c>
      <c r="E10" s="59">
        <f>D10/$D$15</f>
        <v>0.15577889447236182</v>
      </c>
      <c r="F10" s="10">
        <v>39</v>
      </c>
      <c r="G10" s="59">
        <f>F10/$F$15</f>
        <v>0.17647058823529413</v>
      </c>
      <c r="H10" s="16">
        <f t="shared" si="0"/>
        <v>-0.20512820512820518</v>
      </c>
    </row>
    <row r="11" spans="1:8" ht="15">
      <c r="A11" s="29"/>
      <c r="B11" s="24"/>
      <c r="C11" s="6" t="s">
        <v>19</v>
      </c>
      <c r="D11" s="8">
        <v>54</v>
      </c>
      <c r="E11" s="59">
        <f>D11/$D$15</f>
        <v>0.271356783919598</v>
      </c>
      <c r="F11" s="11">
        <v>95</v>
      </c>
      <c r="G11" s="59">
        <f>F11/$F$15</f>
        <v>0.4298642533936652</v>
      </c>
      <c r="H11" s="16">
        <f t="shared" si="0"/>
        <v>-0.43157894736842106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0.01507537688442211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21</v>
      </c>
      <c r="D13" s="8">
        <v>71</v>
      </c>
      <c r="E13" s="59">
        <f>D13/$D$15</f>
        <v>0.35678391959798994</v>
      </c>
      <c r="F13" s="10">
        <v>76</v>
      </c>
      <c r="G13" s="59">
        <f>F13/$F$15</f>
        <v>0.3438914027149321</v>
      </c>
      <c r="H13" s="16">
        <f t="shared" si="0"/>
        <v>-0.06578947368421051</v>
      </c>
    </row>
    <row r="14" spans="1:8" ht="15">
      <c r="A14" s="32"/>
      <c r="B14" s="24"/>
      <c r="C14" s="9" t="s">
        <v>22</v>
      </c>
      <c r="D14" s="8">
        <v>40</v>
      </c>
      <c r="E14" s="59">
        <f>D14/$D$15</f>
        <v>0.20100502512562815</v>
      </c>
      <c r="F14" s="10">
        <v>11</v>
      </c>
      <c r="G14" s="59">
        <f>F14/$F$15</f>
        <v>0.049773755656108594</v>
      </c>
      <c r="H14" s="16">
        <f t="shared" si="0"/>
        <v>2.6363636363636362</v>
      </c>
    </row>
    <row r="15" spans="1:8" ht="15">
      <c r="A15" s="76" t="s">
        <v>15</v>
      </c>
      <c r="B15" s="78" t="s">
        <v>6</v>
      </c>
      <c r="C15" s="79"/>
      <c r="D15" s="82">
        <f>SUM(D10:D14)</f>
        <v>199</v>
      </c>
      <c r="E15" s="31">
        <f>SUM(E10:E14)</f>
        <v>1</v>
      </c>
      <c r="F15" s="82">
        <f>SUM(F10:F14)</f>
        <v>221</v>
      </c>
      <c r="G15" s="31">
        <f>SUM(G10:G14)</f>
        <v>1</v>
      </c>
      <c r="H15" s="84">
        <f>D15/F15-1</f>
        <v>-0.09954751131221717</v>
      </c>
    </row>
    <row r="16" spans="1:8" ht="15">
      <c r="A16" s="77"/>
      <c r="B16" s="80"/>
      <c r="C16" s="81"/>
      <c r="D16" s="83"/>
      <c r="E16" s="60">
        <f>+D15/D17</f>
        <v>0.7713178294573644</v>
      </c>
      <c r="F16" s="83"/>
      <c r="G16" s="60">
        <f>F15/F17</f>
        <v>0.8246268656716418</v>
      </c>
      <c r="H16" s="85"/>
    </row>
    <row r="17" spans="1:8" ht="15">
      <c r="A17" s="27"/>
      <c r="B17" s="19" t="s">
        <v>6</v>
      </c>
      <c r="C17" s="28"/>
      <c r="D17" s="21">
        <f>+D15+D8</f>
        <v>258</v>
      </c>
      <c r="E17" s="22">
        <f>E9+E16</f>
        <v>1</v>
      </c>
      <c r="F17" s="21">
        <f>+F15+F8</f>
        <v>268</v>
      </c>
      <c r="G17" s="22">
        <f>G9+G16</f>
        <v>1</v>
      </c>
      <c r="H17" s="18">
        <f t="shared" si="0"/>
        <v>-0.03731343283582089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29</v>
      </c>
      <c r="C23" s="63">
        <f aca="true" t="shared" si="1" ref="C23:C37">B23/$B$38</f>
        <v>0.1124031007751938</v>
      </c>
    </row>
    <row r="24" spans="1:3" ht="15">
      <c r="A24" s="45">
        <v>2003</v>
      </c>
      <c r="B24" s="45">
        <v>27</v>
      </c>
      <c r="C24" s="63">
        <f t="shared" si="1"/>
        <v>0.10465116279069768</v>
      </c>
    </row>
    <row r="25" spans="1:3" ht="15">
      <c r="A25" s="45">
        <v>2007</v>
      </c>
      <c r="B25" s="45">
        <v>23</v>
      </c>
      <c r="C25" s="63">
        <f t="shared" si="1"/>
        <v>0.08914728682170543</v>
      </c>
    </row>
    <row r="26" spans="1:3" ht="15">
      <c r="A26" s="45">
        <v>2002</v>
      </c>
      <c r="B26" s="45">
        <v>22</v>
      </c>
      <c r="C26" s="63">
        <f t="shared" si="1"/>
        <v>0.08527131782945736</v>
      </c>
    </row>
    <row r="27" spans="1:3" ht="15">
      <c r="A27" s="45">
        <v>2000</v>
      </c>
      <c r="B27" s="45">
        <v>19</v>
      </c>
      <c r="C27" s="63">
        <f t="shared" si="1"/>
        <v>0.07364341085271318</v>
      </c>
    </row>
    <row r="28" spans="1:3" ht="15">
      <c r="A28" s="45">
        <v>2001</v>
      </c>
      <c r="B28" s="45">
        <v>19</v>
      </c>
      <c r="C28" s="63">
        <f t="shared" si="1"/>
        <v>0.07364341085271318</v>
      </c>
    </row>
    <row r="29" spans="1:3" ht="15">
      <c r="A29" s="45">
        <v>2008</v>
      </c>
      <c r="B29" s="45">
        <v>18</v>
      </c>
      <c r="C29" s="63">
        <f t="shared" si="1"/>
        <v>0.06976744186046512</v>
      </c>
    </row>
    <row r="30" spans="1:3" ht="15">
      <c r="A30" s="45">
        <v>2005</v>
      </c>
      <c r="B30" s="45">
        <v>18</v>
      </c>
      <c r="C30" s="63">
        <f t="shared" si="1"/>
        <v>0.06976744186046512</v>
      </c>
    </row>
    <row r="31" spans="1:3" ht="15">
      <c r="A31" s="45">
        <v>2009</v>
      </c>
      <c r="B31" s="45">
        <v>16</v>
      </c>
      <c r="C31" s="63">
        <f t="shared" si="1"/>
        <v>0.06201550387596899</v>
      </c>
    </row>
    <row r="32" spans="1:3" ht="15">
      <c r="A32" s="45">
        <v>2004</v>
      </c>
      <c r="B32" s="45">
        <v>13</v>
      </c>
      <c r="C32" s="63">
        <f t="shared" si="1"/>
        <v>0.050387596899224806</v>
      </c>
    </row>
    <row r="33" spans="1:3" ht="15">
      <c r="A33" s="45">
        <v>2013</v>
      </c>
      <c r="B33" s="45">
        <v>11</v>
      </c>
      <c r="C33" s="63">
        <f t="shared" si="1"/>
        <v>0.04263565891472868</v>
      </c>
    </row>
    <row r="34" spans="1:3" ht="15">
      <c r="A34" s="45">
        <v>2011</v>
      </c>
      <c r="B34" s="45">
        <v>8</v>
      </c>
      <c r="C34" s="63">
        <f t="shared" si="1"/>
        <v>0.031007751937984496</v>
      </c>
    </row>
    <row r="35" spans="1:3" ht="15">
      <c r="A35" s="45">
        <v>1999</v>
      </c>
      <c r="B35" s="45">
        <v>7</v>
      </c>
      <c r="C35" s="63">
        <f t="shared" si="1"/>
        <v>0.027131782945736434</v>
      </c>
    </row>
    <row r="36" spans="1:3" ht="15">
      <c r="A36" s="45">
        <v>2010</v>
      </c>
      <c r="B36" s="45">
        <v>6</v>
      </c>
      <c r="C36" s="63">
        <f t="shared" si="1"/>
        <v>0.023255813953488372</v>
      </c>
    </row>
    <row r="37" spans="1:3" ht="15">
      <c r="A37" s="44" t="s">
        <v>26</v>
      </c>
      <c r="B37" s="44">
        <f>B38-SUM(B23:B36)</f>
        <v>22</v>
      </c>
      <c r="C37" s="63">
        <f t="shared" si="1"/>
        <v>0.08527131782945736</v>
      </c>
    </row>
    <row r="38" spans="1:4" ht="15">
      <c r="A38" s="49" t="s">
        <v>29</v>
      </c>
      <c r="B38" s="52">
        <f>D17</f>
        <v>258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2018-02-27T09:44:09Z</dcterms:modified>
  <cp:category/>
  <cp:version/>
  <cp:contentType/>
  <cp:contentStatus/>
</cp:coreProperties>
</file>