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<sst xmlns="http://schemas.openxmlformats.org/spreadsheetml/2006/main" count="103" uniqueCount="48">
  <si>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</si>
  <si>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</si>
  <si>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</si>
  <si>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</si>
  <si>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</si>
  <si>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</si>
  <si>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</si>
  <si>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</si>
  <si>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</si>
  <si>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</si>
  <si>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</si>
  <si>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</si>
  <si>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</si>
  <si>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</si>
  <si>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</si>
  <si>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</si>
  <si>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</si>
  <si>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</si>
  <si>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</si>
  <si>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</si>
  <si>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</si>
  <si>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</si>
  <si>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</si>
  <si>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</si>
  <si>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</si>
  <si>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</si>
  <si>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</si>
  <si>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</si>
  <si>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</si>
  <si>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</si>
  <si>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</si>
  <si>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</si>
  <si>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</si>
  <si>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</si>
  <si>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</si>
  <si>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>AUTOSAN</t>
  </si>
  <si>
    <t xml:space="preserve"> </t>
  </si>
  <si>
    <t>FORD</t>
  </si>
  <si>
    <t>b.d./inny</t>
  </si>
  <si>
    <t>TEMSA</t>
  </si>
  <si>
    <t>MERCEDES-BENZ*</t>
  </si>
  <si>
    <t>Pierwsze rejestracje NOWYCH autobusów w Polsce 
styczeń - październik, 2021 rok</t>
  </si>
  <si>
    <t>1-10.2021</t>
  </si>
  <si>
    <t>1-10.2020</t>
  </si>
  <si>
    <t>Pierwsze rejestracje NOWYCH autobusów w Polsce
styczeń - październik, 2021 rok
według segmentów</t>
  </si>
  <si>
    <t>Pierwsze rejestracje UŻYWANYCH autobusów w Polsce, 
styczeń - październik, 2021 rok</t>
  </si>
  <si>
    <t>Pierwsze rejestracje UŻYWANYCH autobusów w Polsce
styczeń - październik, 2021 rok
według segmentów</t>
  </si>
  <si>
    <t>Pierwsze rejestracje używanych autobusów, 
wg. roku produkcji; styczeń - październik,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</si>
</sst>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41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40</v>
      </c>
      <c r="C6" s="7">
        <v>445</v>
      </c>
      <c r="D6" s="59">
        <f aca="true" t="shared" si="0" ref="D6:D14">C6/$C$15</f>
        <v>0.39276257722859664</v>
      </c>
      <c r="E6" s="10">
        <v>502</v>
      </c>
      <c r="F6" s="59">
        <f aca="true" t="shared" si="1" ref="F6:F14">E6/$E$15</f>
        <v>0.4239864864864865</v>
      </c>
      <c r="G6" s="16">
        <f>C6/E6-1</f>
        <v>-0.11354581673306774</v>
      </c>
      <c r="H6" s="65"/>
      <c r="I6" s="57"/>
      <c r="J6" s="64"/>
    </row>
    <row r="7" spans="1:10" ht="15">
      <c r="A7" s="3">
        <v>2</v>
      </c>
      <c r="B7" s="6" t="s">
        <v>27</v>
      </c>
      <c r="C7" s="7">
        <v>290</v>
      </c>
      <c r="D7" s="59">
        <f t="shared" si="0"/>
        <v>0.2559576345984113</v>
      </c>
      <c r="E7" s="10">
        <v>299</v>
      </c>
      <c r="F7" s="59">
        <f t="shared" si="1"/>
        <v>0.25253378378378377</v>
      </c>
      <c r="G7" s="16">
        <f aca="true" t="shared" si="2" ref="G7:G13">IF(E7=0,"",C7/E7-1)</f>
        <v>-0.030100334448160515</v>
      </c>
      <c r="H7" s="65"/>
      <c r="I7" s="57"/>
      <c r="J7" s="64"/>
    </row>
    <row r="8" spans="1:10" ht="15">
      <c r="A8" s="3">
        <v>3</v>
      </c>
      <c r="B8" s="6" t="s">
        <v>33</v>
      </c>
      <c r="C8" s="8">
        <v>95</v>
      </c>
      <c r="D8" s="59">
        <f t="shared" si="0"/>
        <v>0.08384819064430715</v>
      </c>
      <c r="E8" s="11">
        <v>51</v>
      </c>
      <c r="F8" s="59">
        <f t="shared" si="1"/>
        <v>0.04307432432432432</v>
      </c>
      <c r="G8" s="16">
        <f t="shared" si="2"/>
        <v>0.8627450980392157</v>
      </c>
      <c r="H8" s="65"/>
      <c r="I8" s="57"/>
      <c r="J8" s="64"/>
    </row>
    <row r="9" spans="1:10" ht="15">
      <c r="A9" s="3">
        <v>4</v>
      </c>
      <c r="B9" s="40" t="s">
        <v>32</v>
      </c>
      <c r="C9" s="8">
        <v>62</v>
      </c>
      <c r="D9" s="59">
        <f t="shared" si="0"/>
        <v>0.05472197705207414</v>
      </c>
      <c r="E9" s="10">
        <v>73</v>
      </c>
      <c r="F9" s="59">
        <f t="shared" si="1"/>
        <v>0.06165540540540541</v>
      </c>
      <c r="G9" s="16">
        <f t="shared" si="2"/>
        <v>-0.15068493150684936</v>
      </c>
      <c r="H9" s="65"/>
      <c r="I9" s="57"/>
      <c r="J9" s="64"/>
    </row>
    <row r="10" spans="1:10" ht="15">
      <c r="A10" s="3">
        <v>5</v>
      </c>
      <c r="B10" s="38" t="s">
        <v>35</v>
      </c>
      <c r="C10" s="8">
        <v>56</v>
      </c>
      <c r="D10" s="59">
        <f t="shared" si="0"/>
        <v>0.04942630185348632</v>
      </c>
      <c r="E10" s="10">
        <v>50</v>
      </c>
      <c r="F10" s="59">
        <f t="shared" si="1"/>
        <v>0.04222972972972973</v>
      </c>
      <c r="G10" s="16">
        <f t="shared" si="2"/>
        <v>0.1200000000000001</v>
      </c>
      <c r="H10" s="65"/>
      <c r="I10" s="57"/>
      <c r="J10" s="64"/>
    </row>
    <row r="11" spans="1:10" ht="15">
      <c r="A11" s="39">
        <v>6</v>
      </c>
      <c r="B11" s="6" t="s">
        <v>37</v>
      </c>
      <c r="C11" s="8">
        <v>45</v>
      </c>
      <c r="D11" s="59">
        <f t="shared" si="0"/>
        <v>0.03971756398940865</v>
      </c>
      <c r="E11" s="10">
        <v>90</v>
      </c>
      <c r="F11" s="59">
        <f t="shared" si="1"/>
        <v>0.07601351351351351</v>
      </c>
      <c r="G11" s="16">
        <f t="shared" si="2"/>
        <v>-0.5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140</v>
      </c>
      <c r="D14" s="59">
        <f t="shared" si="0"/>
        <v>0.1235657546337158</v>
      </c>
      <c r="E14" s="8">
        <f>E15-SUM(E6:E13)</f>
        <v>119</v>
      </c>
      <c r="F14" s="59">
        <f t="shared" si="1"/>
        <v>0.10050675675675676</v>
      </c>
      <c r="G14" s="16">
        <f>C14/E14-1</f>
        <v>0.17647058823529416</v>
      </c>
      <c r="H14" s="65"/>
      <c r="I14" s="57"/>
      <c r="J14" s="64"/>
    </row>
    <row r="15" spans="1:10" ht="15">
      <c r="A15" s="12"/>
      <c r="B15" s="19" t="s">
        <v>31</v>
      </c>
      <c r="C15" s="20">
        <v>1133</v>
      </c>
      <c r="D15" s="22">
        <v>1</v>
      </c>
      <c r="E15" s="21">
        <v>1184</v>
      </c>
      <c r="F15" s="23">
        <v>1</v>
      </c>
      <c r="G15" s="54">
        <f>C15/E15-1</f>
        <v>-0.04307432432432434</v>
      </c>
      <c r="H15" s="65"/>
      <c r="J15" s="64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44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6</v>
      </c>
      <c r="E6" s="59">
        <f>IF(D6=0,"",D6/$D$8)</f>
        <v>0.011928429423459244</v>
      </c>
      <c r="F6" s="10">
        <v>9</v>
      </c>
      <c r="G6" s="4">
        <f>IF(F6=0,"",F6/$F$8)</f>
        <v>0.01694915254237288</v>
      </c>
      <c r="H6" s="16">
        <f>IF(F6=0,"",D6/F6-1)</f>
        <v>-0.33333333333333337</v>
      </c>
    </row>
    <row r="7" spans="1:9" ht="15">
      <c r="A7" s="35"/>
      <c r="B7" s="6" t="s">
        <v>13</v>
      </c>
      <c r="C7" s="77"/>
      <c r="D7" s="7">
        <v>497</v>
      </c>
      <c r="E7" s="59">
        <f>+D7/$D$8</f>
        <v>0.9880715705765407</v>
      </c>
      <c r="F7" s="10">
        <v>522</v>
      </c>
      <c r="G7" s="59">
        <f>+F7/$F$8</f>
        <v>0.9830508474576272</v>
      </c>
      <c r="H7" s="16">
        <f>D7/F7-1</f>
        <v>-0.04789272030651337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503</v>
      </c>
      <c r="E8" s="61">
        <f>SUM(E6:E7)</f>
        <v>1</v>
      </c>
      <c r="F8" s="89">
        <f>SUM(F6:F7)</f>
        <v>531</v>
      </c>
      <c r="G8" s="61">
        <f>SUM(G6:G7)</f>
        <v>1</v>
      </c>
      <c r="H8" s="85">
        <f>D8/F8-1</f>
        <v>-0.052730696798493404</v>
      </c>
      <c r="I8" s="58"/>
    </row>
    <row r="9" spans="1:9" ht="15">
      <c r="A9" s="78"/>
      <c r="B9" s="81"/>
      <c r="C9" s="82"/>
      <c r="D9" s="84"/>
      <c r="E9" s="60">
        <f>+D8/D17</f>
        <v>0.4439541041482789</v>
      </c>
      <c r="F9" s="90"/>
      <c r="G9" s="60">
        <f>+F8/F17</f>
        <v>0.4484797297297297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480</v>
      </c>
      <c r="E10" s="59">
        <f>D10/$D$15</f>
        <v>0.7619047619047619</v>
      </c>
      <c r="F10" s="10">
        <v>539</v>
      </c>
      <c r="G10" s="59">
        <f>F10/$F$15</f>
        <v>0.8254211332312404</v>
      </c>
      <c r="H10" s="16">
        <f>D10/F10-1</f>
        <v>-0.10946196660482377</v>
      </c>
      <c r="I10" s="58"/>
    </row>
    <row r="11" spans="1:9" ht="15">
      <c r="A11" s="35"/>
      <c r="B11" s="6"/>
      <c r="C11" s="24" t="s">
        <v>18</v>
      </c>
      <c r="D11" s="8">
        <v>16</v>
      </c>
      <c r="E11" s="59">
        <f>D11/$D$15</f>
        <v>0.025396825396825397</v>
      </c>
      <c r="F11" s="11">
        <v>26</v>
      </c>
      <c r="G11" s="59">
        <f>F11/$F$15</f>
        <v>0.039816232771822356</v>
      </c>
      <c r="H11" s="16">
        <f>IF(F11=0,"",D11/F11-1)</f>
        <v>-0.3846153846153846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0.0015873015873015873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131</v>
      </c>
      <c r="E13" s="59">
        <f>D13/$D$15</f>
        <v>0.20793650793650795</v>
      </c>
      <c r="F13" s="10">
        <v>88</v>
      </c>
      <c r="G13" s="59">
        <f>F13/$F$15</f>
        <v>0.13476263399693722</v>
      </c>
      <c r="H13" s="16">
        <f>D13/F13-1</f>
        <v>0.48863636363636354</v>
      </c>
      <c r="I13" s="58"/>
    </row>
    <row r="14" spans="1:9" ht="15">
      <c r="A14" s="36"/>
      <c r="B14" s="24"/>
      <c r="C14" s="24" t="s">
        <v>21</v>
      </c>
      <c r="D14" s="8">
        <v>2</v>
      </c>
      <c r="E14" s="59">
        <f>IF(D14=0,"",D14/$D$15)</f>
        <v>0.0031746031746031746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630</v>
      </c>
      <c r="E15" s="61">
        <f>SUM(E10:E14)</f>
        <v>1</v>
      </c>
      <c r="F15" s="83">
        <f>SUM(F10:F14)</f>
        <v>653</v>
      </c>
      <c r="G15" s="61">
        <f>SUM(G10:G14)</f>
        <v>1</v>
      </c>
      <c r="H15" s="85">
        <f>D15/F15-1</f>
        <v>-0.03522205206738127</v>
      </c>
      <c r="I15" s="58"/>
    </row>
    <row r="16" spans="1:9" ht="15">
      <c r="A16" s="78"/>
      <c r="B16" s="81"/>
      <c r="C16" s="82"/>
      <c r="D16" s="84"/>
      <c r="E16" s="60">
        <f>+D15/D17</f>
        <v>0.556045895851721</v>
      </c>
      <c r="F16" s="84"/>
      <c r="G16" s="60">
        <f>F15/F17</f>
        <v>0.5515202702702703</v>
      </c>
      <c r="H16" s="86"/>
      <c r="I16" s="58"/>
    </row>
    <row r="17" spans="1:9" ht="15">
      <c r="A17" s="27"/>
      <c r="B17" s="19" t="s">
        <v>28</v>
      </c>
      <c r="C17" s="28"/>
      <c r="D17" s="21">
        <f>+D15+D8</f>
        <v>1133</v>
      </c>
      <c r="E17" s="22">
        <v>1</v>
      </c>
      <c r="F17" s="21">
        <f>+F8+F15</f>
        <v>1184</v>
      </c>
      <c r="G17" s="22">
        <v>1</v>
      </c>
      <c r="H17" s="54">
        <f>D17/F17-1</f>
        <v>-0.04307432432432434</v>
      </c>
      <c r="I17" s="58"/>
    </row>
    <row r="18" ht="15">
      <c r="A18" s="33" t="s">
        <v>34</v>
      </c>
    </row>
    <row r="19" ht="15">
      <c r="A19" s="33" t="s">
        <v>29</v>
      </c>
    </row>
    <row r="20" ht="15">
      <c r="H20" s="53"/>
    </row>
    <row r="22" ht="15">
      <c r="B22" t="s">
        <v>36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E14" sqref="E14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42</v>
      </c>
      <c r="D4" s="73"/>
      <c r="E4" s="72" t="s">
        <v>43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571</v>
      </c>
      <c r="D6" s="59">
        <f aca="true" t="shared" si="0" ref="D6:D12">C6/$C$13</f>
        <v>0.2583710407239819</v>
      </c>
      <c r="E6" s="10">
        <v>443</v>
      </c>
      <c r="F6" s="59">
        <f aca="true" t="shared" si="1" ref="F6:F12">E6/$E$13</f>
        <v>0.22362443210499747</v>
      </c>
      <c r="G6" s="15">
        <f aca="true" t="shared" si="2" ref="G6:G11">C6/E6-1</f>
        <v>0.2889390519187358</v>
      </c>
      <c r="I6" s="65"/>
      <c r="J6" s="65"/>
      <c r="K6" s="64"/>
    </row>
    <row r="7" spans="1:11" ht="15">
      <c r="A7" s="29">
        <v>2</v>
      </c>
      <c r="B7" s="6" t="s">
        <v>33</v>
      </c>
      <c r="C7" s="7">
        <v>549</v>
      </c>
      <c r="D7" s="59">
        <f t="shared" si="0"/>
        <v>0.2484162895927602</v>
      </c>
      <c r="E7" s="10">
        <v>375</v>
      </c>
      <c r="F7" s="62">
        <f t="shared" si="1"/>
        <v>0.18929833417465927</v>
      </c>
      <c r="G7" s="16">
        <f t="shared" si="2"/>
        <v>0.46399999999999997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229</v>
      </c>
      <c r="D8" s="59">
        <f t="shared" si="0"/>
        <v>0.10361990950226245</v>
      </c>
      <c r="E8" s="11">
        <v>233</v>
      </c>
      <c r="F8" s="62">
        <f t="shared" si="1"/>
        <v>0.11761736496718829</v>
      </c>
      <c r="G8" s="16">
        <f t="shared" si="2"/>
        <v>-0.01716738197424894</v>
      </c>
      <c r="I8" s="65"/>
      <c r="J8" s="65"/>
      <c r="K8" s="64"/>
    </row>
    <row r="9" spans="1:11" ht="15">
      <c r="A9" s="29">
        <v>4</v>
      </c>
      <c r="B9" s="40" t="s">
        <v>32</v>
      </c>
      <c r="C9" s="8">
        <v>144</v>
      </c>
      <c r="D9" s="59">
        <f t="shared" si="0"/>
        <v>0.06515837104072399</v>
      </c>
      <c r="E9" s="10">
        <v>168</v>
      </c>
      <c r="F9" s="62">
        <f t="shared" si="1"/>
        <v>0.08480565371024736</v>
      </c>
      <c r="G9" s="16">
        <f t="shared" si="2"/>
        <v>-0.1428571428571429</v>
      </c>
      <c r="I9" s="65"/>
      <c r="J9" s="65"/>
      <c r="K9" s="64"/>
    </row>
    <row r="10" spans="1:11" ht="15">
      <c r="A10" s="29">
        <v>5</v>
      </c>
      <c r="B10" s="40" t="s">
        <v>27</v>
      </c>
      <c r="C10" s="8">
        <v>100</v>
      </c>
      <c r="D10" s="59">
        <f t="shared" si="0"/>
        <v>0.04524886877828054</v>
      </c>
      <c r="E10" s="10">
        <v>73</v>
      </c>
      <c r="F10" s="62">
        <f t="shared" si="1"/>
        <v>0.03685007571933367</v>
      </c>
      <c r="G10" s="16">
        <f>C10/E10-1</f>
        <v>0.36986301369863006</v>
      </c>
      <c r="I10" s="65"/>
      <c r="J10" s="65"/>
      <c r="K10" s="64"/>
    </row>
    <row r="11" spans="1:11" ht="15">
      <c r="A11" s="66">
        <v>6</v>
      </c>
      <c r="B11" s="40" t="s">
        <v>39</v>
      </c>
      <c r="C11" s="8">
        <v>99</v>
      </c>
      <c r="D11" s="59">
        <f t="shared" si="0"/>
        <v>0.04479638009049774</v>
      </c>
      <c r="E11" s="10">
        <v>89</v>
      </c>
      <c r="F11" s="62">
        <f t="shared" si="1"/>
        <v>0.044926804644119134</v>
      </c>
      <c r="G11" s="16">
        <f t="shared" si="2"/>
        <v>0.1123595505617978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518</v>
      </c>
      <c r="D12" s="59">
        <f t="shared" si="0"/>
        <v>0.2343891402714932</v>
      </c>
      <c r="E12" s="8">
        <f>E13-SUM(E6:E11)</f>
        <v>600</v>
      </c>
      <c r="F12" s="62">
        <f t="shared" si="1"/>
        <v>0.3028773346794548</v>
      </c>
      <c r="G12" s="17">
        <f>C12/E12-1</f>
        <v>-0.13666666666666671</v>
      </c>
      <c r="I12" s="65"/>
      <c r="J12" s="65"/>
      <c r="K12" s="64"/>
    </row>
    <row r="13" spans="1:11" ht="15">
      <c r="A13" s="12"/>
      <c r="B13" s="19" t="s">
        <v>5</v>
      </c>
      <c r="C13" s="20">
        <v>2210</v>
      </c>
      <c r="D13" s="23">
        <v>1</v>
      </c>
      <c r="E13" s="21">
        <v>1981</v>
      </c>
      <c r="F13" s="23">
        <v>1</v>
      </c>
      <c r="G13" s="54">
        <f>C13/E13-1</f>
        <v>0.11559818273599198</v>
      </c>
      <c r="I13" s="65"/>
      <c r="J13" s="65"/>
      <c r="K13" s="64"/>
    </row>
    <row r="14" spans="1:9" ht="15">
      <c r="A14" s="33" t="s">
        <v>34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G22" sqref="G2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46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42</v>
      </c>
      <c r="E4" s="73"/>
      <c r="F4" s="72" t="s">
        <v>43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18</v>
      </c>
      <c r="E6" s="59">
        <f>+D6/$D$8</f>
        <v>0.039735099337748346</v>
      </c>
      <c r="F6" s="7">
        <v>16</v>
      </c>
      <c r="G6" s="59">
        <f>+F6/$F$8</f>
        <v>0.04507042253521127</v>
      </c>
      <c r="H6" s="15">
        <f>D6/F6-1</f>
        <v>0.125</v>
      </c>
    </row>
    <row r="7" spans="1:8" ht="15">
      <c r="A7" s="29"/>
      <c r="B7" s="6" t="s">
        <v>13</v>
      </c>
      <c r="C7" s="77"/>
      <c r="D7" s="7">
        <v>435</v>
      </c>
      <c r="E7" s="59">
        <f>+D7/$D$8</f>
        <v>0.9602649006622517</v>
      </c>
      <c r="F7" s="7">
        <v>339</v>
      </c>
      <c r="G7" s="59">
        <f>+F7/$F$8</f>
        <v>0.9549295774647887</v>
      </c>
      <c r="H7" s="16">
        <f aca="true" t="shared" si="0" ref="H7:H17">D7/F7-1</f>
        <v>0.2831858407079646</v>
      </c>
    </row>
    <row r="8" spans="1:8" ht="15">
      <c r="A8" s="87" t="s">
        <v>11</v>
      </c>
      <c r="B8" s="79" t="s">
        <v>5</v>
      </c>
      <c r="C8" s="80"/>
      <c r="D8" s="83">
        <f>SUM(D6:D7)</f>
        <v>453</v>
      </c>
      <c r="E8" s="31">
        <f>SUM(E6:E7)</f>
        <v>1</v>
      </c>
      <c r="F8" s="89">
        <f>SUM(F6:F7)</f>
        <v>355</v>
      </c>
      <c r="G8" s="31">
        <f>SUM(G6:G7)</f>
        <v>1</v>
      </c>
      <c r="H8" s="85">
        <f>D8/F8-1</f>
        <v>0.2760563380281691</v>
      </c>
    </row>
    <row r="9" spans="1:8" ht="15">
      <c r="A9" s="78"/>
      <c r="B9" s="81"/>
      <c r="C9" s="82"/>
      <c r="D9" s="84"/>
      <c r="E9" s="60">
        <f>+D8/D17</f>
        <v>0.20497737556561085</v>
      </c>
      <c r="F9" s="90"/>
      <c r="G9" s="60">
        <f>+F8/F17</f>
        <v>0.17920242301867745</v>
      </c>
      <c r="H9" s="86"/>
    </row>
    <row r="10" spans="1:8" ht="15">
      <c r="A10" s="29"/>
      <c r="B10" s="24" t="s">
        <v>13</v>
      </c>
      <c r="C10" s="5" t="s">
        <v>17</v>
      </c>
      <c r="D10" s="8">
        <v>249</v>
      </c>
      <c r="E10" s="59">
        <f>D10/$D$15</f>
        <v>0.14171883892999432</v>
      </c>
      <c r="F10" s="10">
        <v>278</v>
      </c>
      <c r="G10" s="59">
        <f>F10/$F$15</f>
        <v>0.17097170971709716</v>
      </c>
      <c r="H10" s="16">
        <f t="shared" si="0"/>
        <v>-0.10431654676258995</v>
      </c>
    </row>
    <row r="11" spans="1:8" ht="15">
      <c r="A11" s="29"/>
      <c r="B11" s="24"/>
      <c r="C11" s="6" t="s">
        <v>18</v>
      </c>
      <c r="D11" s="8">
        <v>943</v>
      </c>
      <c r="E11" s="59">
        <f>D11/$D$15</f>
        <v>0.5367103016505407</v>
      </c>
      <c r="F11" s="11">
        <v>826</v>
      </c>
      <c r="G11" s="59">
        <f>F11/$F$15</f>
        <v>0.5079950799507995</v>
      </c>
      <c r="H11" s="16">
        <f t="shared" si="0"/>
        <v>0.14164648910411626</v>
      </c>
    </row>
    <row r="12" spans="1:8" ht="15">
      <c r="A12" s="29"/>
      <c r="B12" s="24"/>
      <c r="C12" s="6" t="s">
        <v>19</v>
      </c>
      <c r="D12" s="8">
        <v>14</v>
      </c>
      <c r="E12" s="59">
        <f>D12/$D$15</f>
        <v>0.00796812749003984</v>
      </c>
      <c r="F12" s="10">
        <v>2</v>
      </c>
      <c r="G12" s="59">
        <f>F12/$F$15</f>
        <v>0.0012300123001230013</v>
      </c>
      <c r="H12" s="16">
        <f>IF(F12=0," ",D12/F12-1)</f>
        <v>6</v>
      </c>
    </row>
    <row r="13" spans="1:8" ht="15">
      <c r="A13" s="29"/>
      <c r="B13" s="24"/>
      <c r="C13" s="6" t="s">
        <v>20</v>
      </c>
      <c r="D13" s="8">
        <v>477</v>
      </c>
      <c r="E13" s="59">
        <f>D13/$D$15</f>
        <v>0.27148548662492883</v>
      </c>
      <c r="F13" s="10">
        <v>459</v>
      </c>
      <c r="G13" s="59">
        <f>F13/$F$15</f>
        <v>0.2822878228782288</v>
      </c>
      <c r="H13" s="16">
        <f t="shared" si="0"/>
        <v>0.03921568627450989</v>
      </c>
    </row>
    <row r="14" spans="1:8" ht="15">
      <c r="A14" s="32"/>
      <c r="B14" s="24"/>
      <c r="C14" s="9" t="s">
        <v>38</v>
      </c>
      <c r="D14" s="8">
        <v>74</v>
      </c>
      <c r="E14" s="59">
        <f>D14/$D$15</f>
        <v>0.0421172453044963</v>
      </c>
      <c r="F14" s="10">
        <v>61</v>
      </c>
      <c r="G14" s="59">
        <f>F14/$F$15</f>
        <v>0.037515375153751536</v>
      </c>
      <c r="H14" s="16">
        <f t="shared" si="0"/>
        <v>0.21311475409836067</v>
      </c>
    </row>
    <row r="15" spans="1:8" ht="15">
      <c r="A15" s="77" t="s">
        <v>14</v>
      </c>
      <c r="B15" s="79" t="s">
        <v>5</v>
      </c>
      <c r="C15" s="80"/>
      <c r="D15" s="83">
        <f>SUM(D10:D14)</f>
        <v>1757</v>
      </c>
      <c r="E15" s="31">
        <f>SUM(E10:E14)</f>
        <v>0.9999999999999999</v>
      </c>
      <c r="F15" s="83">
        <f>SUM(F10:F14)</f>
        <v>1626</v>
      </c>
      <c r="G15" s="31">
        <f>SUM(G10:G14)</f>
        <v>1</v>
      </c>
      <c r="H15" s="85">
        <f>D15/F15-1</f>
        <v>0.08056580565805649</v>
      </c>
    </row>
    <row r="16" spans="1:8" ht="15">
      <c r="A16" s="78"/>
      <c r="B16" s="81"/>
      <c r="C16" s="82"/>
      <c r="D16" s="84"/>
      <c r="E16" s="60">
        <f>+D15/D17</f>
        <v>0.7950226244343891</v>
      </c>
      <c r="F16" s="84"/>
      <c r="G16" s="60">
        <f>F15/F17</f>
        <v>0.8207975769813226</v>
      </c>
      <c r="H16" s="86"/>
    </row>
    <row r="17" spans="1:8" ht="15">
      <c r="A17" s="27"/>
      <c r="B17" s="19" t="s">
        <v>5</v>
      </c>
      <c r="C17" s="28"/>
      <c r="D17" s="21">
        <f>+D15+D8</f>
        <v>2210</v>
      </c>
      <c r="E17" s="22">
        <f>E9+E16</f>
        <v>1</v>
      </c>
      <c r="F17" s="21">
        <f>+F15+F8</f>
        <v>1981</v>
      </c>
      <c r="G17" s="22">
        <f>G9+G16</f>
        <v>1</v>
      </c>
      <c r="H17" s="18">
        <f t="shared" si="0"/>
        <v>0.11559818273599198</v>
      </c>
    </row>
    <row r="18" ht="15">
      <c r="A18" s="33" t="s">
        <v>34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5">
      <c r="A23" s="45">
        <v>2006</v>
      </c>
      <c r="B23" s="45">
        <v>265</v>
      </c>
      <c r="C23" s="63">
        <f aca="true" t="shared" si="1" ref="C23:C39">B23/$B$40</f>
        <v>0.11990950226244344</v>
      </c>
    </row>
    <row r="24" spans="1:3" ht="15">
      <c r="A24" s="45">
        <v>2005</v>
      </c>
      <c r="B24" s="45">
        <v>223</v>
      </c>
      <c r="C24" s="63">
        <f t="shared" si="1"/>
        <v>0.10090497737556561</v>
      </c>
    </row>
    <row r="25" spans="1:3" ht="15">
      <c r="A25" s="45">
        <v>2009</v>
      </c>
      <c r="B25" s="45">
        <v>211</v>
      </c>
      <c r="C25" s="63">
        <f t="shared" si="1"/>
        <v>0.09547511312217194</v>
      </c>
    </row>
    <row r="26" spans="1:3" ht="15">
      <c r="A26" s="45">
        <v>2008</v>
      </c>
      <c r="B26" s="45">
        <v>187</v>
      </c>
      <c r="C26" s="63">
        <f t="shared" si="1"/>
        <v>0.08461538461538462</v>
      </c>
    </row>
    <row r="27" spans="1:3" ht="15">
      <c r="A27" s="45">
        <v>2007</v>
      </c>
      <c r="B27" s="45">
        <v>180</v>
      </c>
      <c r="C27" s="63">
        <f t="shared" si="1"/>
        <v>0.08144796380090498</v>
      </c>
    </row>
    <row r="28" spans="1:3" ht="15">
      <c r="A28" s="45">
        <v>2010</v>
      </c>
      <c r="B28" s="45">
        <v>157</v>
      </c>
      <c r="C28" s="63">
        <f t="shared" si="1"/>
        <v>0.07104072398190045</v>
      </c>
    </row>
    <row r="29" spans="1:3" ht="15">
      <c r="A29" s="45">
        <v>2004</v>
      </c>
      <c r="B29" s="45">
        <v>140</v>
      </c>
      <c r="C29" s="63">
        <f t="shared" si="1"/>
        <v>0.06334841628959276</v>
      </c>
    </row>
    <row r="30" spans="1:3" ht="15">
      <c r="A30" s="45">
        <v>2011</v>
      </c>
      <c r="B30" s="45">
        <v>139</v>
      </c>
      <c r="C30" s="63">
        <f t="shared" si="1"/>
        <v>0.06289592760180995</v>
      </c>
    </row>
    <row r="31" spans="1:3" ht="15">
      <c r="A31" s="45">
        <v>2003</v>
      </c>
      <c r="B31" s="45">
        <v>111</v>
      </c>
      <c r="C31" s="63">
        <f t="shared" si="1"/>
        <v>0.050226244343891405</v>
      </c>
    </row>
    <row r="32" spans="1:3" ht="15">
      <c r="A32" s="45">
        <v>2012</v>
      </c>
      <c r="B32" s="45">
        <v>104</v>
      </c>
      <c r="C32" s="63">
        <f t="shared" si="1"/>
        <v>0.047058823529411764</v>
      </c>
    </row>
    <row r="33" spans="1:3" ht="15">
      <c r="A33" s="45">
        <v>2013</v>
      </c>
      <c r="B33" s="45">
        <v>102</v>
      </c>
      <c r="C33" s="63">
        <f t="shared" si="1"/>
        <v>0.046153846153846156</v>
      </c>
    </row>
    <row r="34" spans="1:3" ht="15">
      <c r="A34" s="45">
        <v>2014</v>
      </c>
      <c r="B34" s="45">
        <v>71</v>
      </c>
      <c r="C34" s="63">
        <f t="shared" si="1"/>
        <v>0.03212669683257918</v>
      </c>
    </row>
    <row r="35" spans="1:3" ht="15">
      <c r="A35" s="45">
        <v>2002</v>
      </c>
      <c r="B35" s="45">
        <v>55</v>
      </c>
      <c r="C35" s="63">
        <f t="shared" si="1"/>
        <v>0.024886877828054297</v>
      </c>
    </row>
    <row r="36" spans="1:3" ht="15">
      <c r="A36" s="45">
        <v>2017</v>
      </c>
      <c r="B36" s="45">
        <v>47</v>
      </c>
      <c r="C36" s="63">
        <f t="shared" si="1"/>
        <v>0.021266968325791856</v>
      </c>
    </row>
    <row r="37" spans="1:3" ht="15">
      <c r="A37" s="45">
        <v>2015</v>
      </c>
      <c r="B37" s="45">
        <v>45</v>
      </c>
      <c r="C37" s="63">
        <f t="shared" si="1"/>
        <v>0.020361990950226245</v>
      </c>
    </row>
    <row r="38" spans="1:3" ht="15">
      <c r="A38" s="45">
        <v>2001</v>
      </c>
      <c r="B38" s="45">
        <v>39</v>
      </c>
      <c r="C38" s="63">
        <f t="shared" si="1"/>
        <v>0.01764705882352941</v>
      </c>
    </row>
    <row r="39" spans="1:3" ht="15">
      <c r="A39" s="44">
        <v>2016</v>
      </c>
      <c r="B39" s="44">
        <v>31</v>
      </c>
      <c r="C39" s="63">
        <f t="shared" si="1"/>
        <v>0.014027149321266969</v>
      </c>
    </row>
    <row r="40" spans="1:4" ht="15">
      <c r="A40" s="49" t="s">
        <v>26</v>
      </c>
      <c r="B40" s="52">
        <f>D17</f>
        <v>2210</v>
      </c>
      <c r="C40" s="50">
        <f>SUM(C23:C39)</f>
        <v>0.9533936651583713</v>
      </c>
      <c r="D40" s="55"/>
    </row>
    <row r="41" spans="1:3" ht="15">
      <c r="A41" s="96" t="s">
        <v>34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2021-11-19T16:48:08Z</dcterms:modified>
  <cp:category/>
  <cp:version/>
  <cp:contentType/>
  <cp:contentStatus/>
</cp:coreProperties>
</file>