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<sst xmlns="http://schemas.openxmlformats.org/spreadsheetml/2006/main" count="103" uniqueCount="48">
  <si>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</si>
  <si>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</si>
  <si>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</si>
  <si>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</si>
  <si>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</si>
  <si>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</si>
  <si>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</si>
  <si>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</si>
  <si>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</si>
  <si>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</si>
  <si>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</si>
  <si>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</si>
  <si>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</si>
  <si>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</si>
  <si>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</si>
  <si>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</si>
  <si>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</si>
  <si>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</si>
  <si>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</si>
  <si>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</si>
  <si>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</si>
  <si>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</si>
  <si>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</si>
  <si>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</si>
  <si>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</si>
  <si>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</si>
  <si>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</si>
  <si>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</si>
  <si>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</si>
  <si>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</si>
  <si>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</si>
  <si>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</si>
  <si>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</si>
  <si>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</si>
  <si>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</si>
  <si>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</si>
  <si>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</si>
  <si>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TEMSA</t>
  </si>
  <si>
    <t>VOLKSWAGEN</t>
  </si>
  <si>
    <t>SCANIA</t>
  </si>
  <si>
    <t>Źródło: PZPM i JMK - analizy na podstawie Centralnej Ewidencji Pojazdów</t>
  </si>
  <si>
    <t>Pierwsze rejestracje NOWYCH autobusów w Polsce 
styczeń - marzec, 2021 rok</t>
  </si>
  <si>
    <t>1-3.2021</t>
  </si>
  <si>
    <t>1-3.2020</t>
  </si>
  <si>
    <t>Pierwsze rejestracje NOWYCH autobusów w Polsce
styczeń - marzec, 2021 rok
według segmentów</t>
  </si>
  <si>
    <t>Pierwsze rejestracje UŻYWANYCH autobusów w Polsce, 
styczeń - marzec, 2021 rok</t>
  </si>
  <si>
    <t>Pierwsze rejestracje UŻYWANYCH autobusów w Polsce
styczeń - marzec, 2021 rok
według segmentów</t>
  </si>
  <si>
    <t>Pierwsze rejestracje używanych autobusów, 
wg. roku produkcji; styczeń - marzec,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</si>
</sst>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26" sqref="E26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36</v>
      </c>
      <c r="C6" s="7">
        <v>123</v>
      </c>
      <c r="D6" s="59">
        <f aca="true" t="shared" si="0" ref="D6:D14">C6/$C$15</f>
        <v>0.39935064935064934</v>
      </c>
      <c r="E6" s="10">
        <v>217</v>
      </c>
      <c r="F6" s="59">
        <f aca="true" t="shared" si="1" ref="F6:F14">E6/$E$15</f>
        <v>0.5465994962216625</v>
      </c>
      <c r="G6" s="16">
        <f>C6/E6-1</f>
        <v>-0.43317972350230416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46</v>
      </c>
      <c r="D7" s="59">
        <f t="shared" si="0"/>
        <v>0.14935064935064934</v>
      </c>
      <c r="E7" s="10">
        <v>48</v>
      </c>
      <c r="F7" s="59">
        <f t="shared" si="1"/>
        <v>0.12090680100755667</v>
      </c>
      <c r="G7" s="16"/>
      <c r="H7" s="65"/>
      <c r="I7" s="57"/>
      <c r="J7" s="64"/>
    </row>
    <row r="8" spans="1:10" ht="15">
      <c r="A8" s="3">
        <v>3</v>
      </c>
      <c r="B8" s="6" t="s">
        <v>35</v>
      </c>
      <c r="C8" s="8">
        <v>29</v>
      </c>
      <c r="D8" s="59">
        <f t="shared" si="0"/>
        <v>0.09415584415584416</v>
      </c>
      <c r="E8" s="11">
        <v>18</v>
      </c>
      <c r="F8" s="59">
        <f t="shared" si="1"/>
        <v>0.04534005037783375</v>
      </c>
      <c r="G8" s="16">
        <f aca="true" t="shared" si="2" ref="G8:G13">IF(E8=0,"",C8/E8-1)</f>
        <v>0.6111111111111112</v>
      </c>
      <c r="H8" s="65"/>
      <c r="I8" s="57"/>
      <c r="J8" s="64"/>
    </row>
    <row r="9" spans="1:10" ht="15">
      <c r="A9" s="3">
        <v>4</v>
      </c>
      <c r="B9" s="40" t="s">
        <v>39</v>
      </c>
      <c r="C9" s="8">
        <v>27</v>
      </c>
      <c r="D9" s="59">
        <f t="shared" si="0"/>
        <v>0.08766233766233766</v>
      </c>
      <c r="E9" s="10"/>
      <c r="F9" s="59">
        <f t="shared" si="1"/>
        <v>0</v>
      </c>
      <c r="G9" s="16">
        <f t="shared" si="2"/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20</v>
      </c>
      <c r="D10" s="59">
        <f t="shared" si="0"/>
        <v>0.06493506493506493</v>
      </c>
      <c r="E10" s="10">
        <v>4</v>
      </c>
      <c r="F10" s="59">
        <f t="shared" si="1"/>
        <v>0.010075566750629723</v>
      </c>
      <c r="G10" s="16">
        <f t="shared" si="2"/>
        <v>4</v>
      </c>
      <c r="H10" s="65"/>
      <c r="I10" s="57"/>
      <c r="J10" s="64"/>
    </row>
    <row r="11" spans="1:10" ht="15">
      <c r="A11" s="39">
        <v>6</v>
      </c>
      <c r="B11" s="6" t="s">
        <v>34</v>
      </c>
      <c r="C11" s="8">
        <v>17</v>
      </c>
      <c r="D11" s="59">
        <f t="shared" si="0"/>
        <v>0.05519480519480519</v>
      </c>
      <c r="E11" s="10">
        <v>23</v>
      </c>
      <c r="F11" s="59">
        <f t="shared" si="1"/>
        <v>0.05793450881612091</v>
      </c>
      <c r="G11" s="16">
        <f t="shared" si="2"/>
        <v>-0.26086956521739135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46</v>
      </c>
      <c r="D14" s="59">
        <f t="shared" si="0"/>
        <v>0.14935064935064934</v>
      </c>
      <c r="E14" s="8">
        <f>E15-SUM(E6:E13)</f>
        <v>87</v>
      </c>
      <c r="F14" s="59">
        <f t="shared" si="1"/>
        <v>0.21914357682619648</v>
      </c>
      <c r="G14" s="16">
        <f>C14/E14-1</f>
        <v>-0.47126436781609193</v>
      </c>
      <c r="H14" s="65"/>
      <c r="I14" s="57"/>
      <c r="J14" s="64"/>
    </row>
    <row r="15" spans="1:10" ht="15">
      <c r="A15" s="12"/>
      <c r="B15" s="19" t="s">
        <v>33</v>
      </c>
      <c r="C15" s="20">
        <v>308</v>
      </c>
      <c r="D15" s="22">
        <v>1</v>
      </c>
      <c r="E15" s="21">
        <v>397</v>
      </c>
      <c r="F15" s="23">
        <v>1</v>
      </c>
      <c r="G15" s="54">
        <f>C15/E15-1</f>
        <v>-0.22418136020151136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40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44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1</v>
      </c>
      <c r="E6" s="59">
        <f>IF(D6=0,"",D6/$D$8)</f>
        <v>0.00546448087431694</v>
      </c>
      <c r="F6" s="10">
        <v>5</v>
      </c>
      <c r="G6" s="4">
        <f>IF(F6=0,"",F6/$F$8)</f>
        <v>0.021834061135371178</v>
      </c>
      <c r="H6" s="16">
        <f>IF(F6=0,"",D6/F6-1)</f>
        <v>-0.8</v>
      </c>
    </row>
    <row r="7" spans="1:9" ht="15">
      <c r="A7" s="35"/>
      <c r="B7" s="6" t="s">
        <v>13</v>
      </c>
      <c r="C7" s="77"/>
      <c r="D7" s="7">
        <v>182</v>
      </c>
      <c r="E7" s="59">
        <f>+D7/$D$8</f>
        <v>0.994535519125683</v>
      </c>
      <c r="F7" s="10">
        <v>224</v>
      </c>
      <c r="G7" s="59">
        <f>+F7/$F$8</f>
        <v>0.9781659388646288</v>
      </c>
      <c r="H7" s="16">
        <f>D7/F7-1</f>
        <v>-0.1875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183</v>
      </c>
      <c r="E8" s="61">
        <f>SUM(E6:E7)</f>
        <v>1</v>
      </c>
      <c r="F8" s="89">
        <f>SUM(F6:F7)</f>
        <v>229</v>
      </c>
      <c r="G8" s="61">
        <f>SUM(G6:G7)</f>
        <v>1</v>
      </c>
      <c r="H8" s="85">
        <f>D8/F8-1</f>
        <v>-0.20087336244541487</v>
      </c>
      <c r="I8" s="58"/>
    </row>
    <row r="9" spans="1:9" ht="15">
      <c r="A9" s="78"/>
      <c r="B9" s="81"/>
      <c r="C9" s="82"/>
      <c r="D9" s="84"/>
      <c r="E9" s="60">
        <f>+D8/D17</f>
        <v>0.5941558441558441</v>
      </c>
      <c r="F9" s="90"/>
      <c r="G9" s="60">
        <f>+F8/F17</f>
        <v>0.5768261964735516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97</v>
      </c>
      <c r="E10" s="59">
        <f>D10/$D$15</f>
        <v>0.776</v>
      </c>
      <c r="F10" s="10">
        <v>125</v>
      </c>
      <c r="G10" s="59">
        <f>F10/$F$15</f>
        <v>0.7440476190476191</v>
      </c>
      <c r="H10" s="16">
        <f>D10/F10-1</f>
        <v>-0.22399999999999998</v>
      </c>
      <c r="I10" s="58"/>
    </row>
    <row r="11" spans="1:9" ht="15">
      <c r="A11" s="35"/>
      <c r="B11" s="6"/>
      <c r="C11" s="24" t="s">
        <v>18</v>
      </c>
      <c r="D11" s="8">
        <v>2</v>
      </c>
      <c r="E11" s="59">
        <f>D11/$D$15</f>
        <v>0.016</v>
      </c>
      <c r="F11" s="11">
        <v>15</v>
      </c>
      <c r="G11" s="59">
        <f>F11/$F$15</f>
        <v>0.08928571428571429</v>
      </c>
      <c r="H11" s="16">
        <f>IF(F11=0,"",D11/F11-1)</f>
        <v>-0.8666666666666667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0.008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25</v>
      </c>
      <c r="E13" s="59">
        <f>D13/$D$15</f>
        <v>0.2</v>
      </c>
      <c r="F13" s="10">
        <v>28</v>
      </c>
      <c r="G13" s="59">
        <f>F13/$F$15</f>
        <v>0.16666666666666666</v>
      </c>
      <c r="H13" s="16">
        <f>D13/F13-1</f>
        <v>-0.1071428571428571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125</v>
      </c>
      <c r="E15" s="61">
        <f>SUM(E10:E14)</f>
        <v>1</v>
      </c>
      <c r="F15" s="83">
        <f>SUM(F10:F14)</f>
        <v>168</v>
      </c>
      <c r="G15" s="61">
        <f>SUM(G10:G14)</f>
        <v>1</v>
      </c>
      <c r="H15" s="85">
        <f>D15/F15-1</f>
        <v>-0.25595238095238093</v>
      </c>
      <c r="I15" s="58"/>
    </row>
    <row r="16" spans="1:9" ht="15">
      <c r="A16" s="78"/>
      <c r="B16" s="81"/>
      <c r="C16" s="82"/>
      <c r="D16" s="84"/>
      <c r="E16" s="60">
        <f>+D15/D17</f>
        <v>0.40584415584415584</v>
      </c>
      <c r="F16" s="84"/>
      <c r="G16" s="60">
        <f>F15/F17</f>
        <v>0.42317380352644834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308</v>
      </c>
      <c r="E17" s="22">
        <v>1</v>
      </c>
      <c r="F17" s="21">
        <f>+F8+F15</f>
        <v>397</v>
      </c>
      <c r="G17" s="22">
        <v>1</v>
      </c>
      <c r="H17" s="54">
        <f>D17/F17-1</f>
        <v>-0.22418136020151136</v>
      </c>
      <c r="I17" s="58"/>
    </row>
    <row r="18" ht="15">
      <c r="A18" s="33" t="s">
        <v>40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138</v>
      </c>
      <c r="D6" s="59">
        <f aca="true" t="shared" si="0" ref="D6:D12">C6/$C$13</f>
        <v>0.2623574144486692</v>
      </c>
      <c r="E6" s="10">
        <v>155</v>
      </c>
      <c r="F6" s="59">
        <f aca="true" t="shared" si="1" ref="F6:F12">E6/$E$13</f>
        <v>0.2074966532797858</v>
      </c>
      <c r="G6" s="15">
        <f aca="true" t="shared" si="2" ref="G6:G11">C6/E6-1</f>
        <v>-0.10967741935483866</v>
      </c>
      <c r="I6" s="65"/>
      <c r="J6" s="65"/>
      <c r="K6" s="64"/>
    </row>
    <row r="7" spans="1:11" ht="15">
      <c r="A7" s="29">
        <v>2</v>
      </c>
      <c r="B7" s="6" t="s">
        <v>35</v>
      </c>
      <c r="C7" s="7">
        <v>120</v>
      </c>
      <c r="D7" s="59">
        <f t="shared" si="0"/>
        <v>0.22813688212927757</v>
      </c>
      <c r="E7" s="10">
        <v>139</v>
      </c>
      <c r="F7" s="62">
        <f t="shared" si="1"/>
        <v>0.18607764390896922</v>
      </c>
      <c r="G7" s="16">
        <f t="shared" si="2"/>
        <v>-0.13669064748201443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46</v>
      </c>
      <c r="D8" s="59">
        <f t="shared" si="0"/>
        <v>0.08745247148288973</v>
      </c>
      <c r="E8" s="11">
        <v>83</v>
      </c>
      <c r="F8" s="62">
        <f t="shared" si="1"/>
        <v>0.1111111111111111</v>
      </c>
      <c r="G8" s="16">
        <f t="shared" si="2"/>
        <v>-0.4457831325301205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37</v>
      </c>
      <c r="D9" s="59">
        <f t="shared" si="0"/>
        <v>0.07034220532319392</v>
      </c>
      <c r="E9" s="10">
        <v>63</v>
      </c>
      <c r="F9" s="62">
        <f t="shared" si="1"/>
        <v>0.08433734939759036</v>
      </c>
      <c r="G9" s="16">
        <f t="shared" si="2"/>
        <v>-0.4126984126984127</v>
      </c>
      <c r="I9" s="65"/>
      <c r="J9" s="65"/>
      <c r="K9" s="64"/>
    </row>
    <row r="10" spans="1:11" ht="15">
      <c r="A10" s="29">
        <v>5</v>
      </c>
      <c r="B10" s="40" t="s">
        <v>29</v>
      </c>
      <c r="C10" s="8">
        <v>35</v>
      </c>
      <c r="D10" s="59">
        <f t="shared" si="0"/>
        <v>0.06653992395437262</v>
      </c>
      <c r="E10" s="10">
        <v>33</v>
      </c>
      <c r="F10" s="62">
        <f t="shared" si="1"/>
        <v>0.04417670682730924</v>
      </c>
      <c r="G10" s="16">
        <f>C10/E10-1</f>
        <v>0.06060606060606055</v>
      </c>
      <c r="I10" s="65"/>
      <c r="J10" s="65"/>
      <c r="K10" s="64"/>
    </row>
    <row r="11" spans="1:11" ht="15">
      <c r="A11" s="66">
        <v>6</v>
      </c>
      <c r="B11" s="40" t="s">
        <v>37</v>
      </c>
      <c r="C11" s="8">
        <v>29</v>
      </c>
      <c r="D11" s="59">
        <f t="shared" si="0"/>
        <v>0.055133079847908745</v>
      </c>
      <c r="E11" s="10">
        <v>33</v>
      </c>
      <c r="F11" s="62">
        <f t="shared" si="1"/>
        <v>0.04417670682730924</v>
      </c>
      <c r="G11" s="16">
        <f t="shared" si="2"/>
        <v>-0.12121212121212122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121</v>
      </c>
      <c r="D12" s="59">
        <f t="shared" si="0"/>
        <v>0.2300380228136882</v>
      </c>
      <c r="E12" s="8">
        <f>E13-SUM(E6:E11)</f>
        <v>241</v>
      </c>
      <c r="F12" s="62">
        <f t="shared" si="1"/>
        <v>0.32262382864792505</v>
      </c>
      <c r="G12" s="17">
        <f>C12/E12-1</f>
        <v>-0.4979253112033195</v>
      </c>
      <c r="I12" s="65"/>
      <c r="J12" s="65"/>
      <c r="K12" s="64"/>
    </row>
    <row r="13" spans="1:11" ht="15">
      <c r="A13" s="12"/>
      <c r="B13" s="19" t="s">
        <v>5</v>
      </c>
      <c r="C13" s="20">
        <v>526</v>
      </c>
      <c r="D13" s="23">
        <v>1</v>
      </c>
      <c r="E13" s="21">
        <v>747</v>
      </c>
      <c r="F13" s="23">
        <v>1</v>
      </c>
      <c r="G13" s="54">
        <f>C13/E13-1</f>
        <v>-0.2958500669344043</v>
      </c>
      <c r="I13" s="65"/>
      <c r="J13" s="65"/>
      <c r="K13" s="64"/>
    </row>
    <row r="14" spans="1:9" ht="15">
      <c r="A14" s="33" t="s">
        <v>40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A19" sqref="A19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46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8</v>
      </c>
      <c r="E6" s="59">
        <f>+D6/$D$8</f>
        <v>0.05714285714285714</v>
      </c>
      <c r="F6" s="7">
        <v>7</v>
      </c>
      <c r="G6" s="59">
        <f>+F6/$F$8</f>
        <v>0.05223880597014925</v>
      </c>
      <c r="H6" s="15">
        <f>D6/F6-1</f>
        <v>0.1428571428571428</v>
      </c>
    </row>
    <row r="7" spans="1:8" ht="15">
      <c r="A7" s="29"/>
      <c r="B7" s="6" t="s">
        <v>13</v>
      </c>
      <c r="C7" s="77"/>
      <c r="D7" s="7">
        <v>132</v>
      </c>
      <c r="E7" s="59">
        <f>+D7/$D$8</f>
        <v>0.9428571428571428</v>
      </c>
      <c r="F7" s="7">
        <v>127</v>
      </c>
      <c r="G7" s="59">
        <f>+F7/$F$8</f>
        <v>0.9477611940298507</v>
      </c>
      <c r="H7" s="16">
        <f aca="true" t="shared" si="0" ref="H7:H17">D7/F7-1</f>
        <v>0.03937007874015741</v>
      </c>
    </row>
    <row r="8" spans="1:8" ht="15">
      <c r="A8" s="87" t="s">
        <v>11</v>
      </c>
      <c r="B8" s="79" t="s">
        <v>5</v>
      </c>
      <c r="C8" s="80"/>
      <c r="D8" s="83">
        <f>SUM(D6:D7)</f>
        <v>140</v>
      </c>
      <c r="E8" s="31">
        <f>SUM(E6:E7)</f>
        <v>1</v>
      </c>
      <c r="F8" s="89">
        <f>SUM(F6:F7)</f>
        <v>134</v>
      </c>
      <c r="G8" s="31">
        <f>SUM(G6:G7)</f>
        <v>1</v>
      </c>
      <c r="H8" s="85">
        <f>D8/F8-1</f>
        <v>0.04477611940298498</v>
      </c>
    </row>
    <row r="9" spans="1:8" ht="15">
      <c r="A9" s="78"/>
      <c r="B9" s="81"/>
      <c r="C9" s="82"/>
      <c r="D9" s="84"/>
      <c r="E9" s="60">
        <f>+D8/D17</f>
        <v>0.2661596958174905</v>
      </c>
      <c r="F9" s="90"/>
      <c r="G9" s="60">
        <f>+F8/F17</f>
        <v>0.17938420348058903</v>
      </c>
      <c r="H9" s="86"/>
    </row>
    <row r="10" spans="1:8" ht="15">
      <c r="A10" s="29"/>
      <c r="B10" s="24" t="s">
        <v>13</v>
      </c>
      <c r="C10" s="5" t="s">
        <v>17</v>
      </c>
      <c r="D10" s="8">
        <v>80</v>
      </c>
      <c r="E10" s="59">
        <f>D10/$D$15</f>
        <v>0.20725388601036268</v>
      </c>
      <c r="F10" s="10">
        <v>99</v>
      </c>
      <c r="G10" s="59">
        <f>F10/$F$15</f>
        <v>0.16150081566068517</v>
      </c>
      <c r="H10" s="16">
        <f t="shared" si="0"/>
        <v>-0.19191919191919193</v>
      </c>
    </row>
    <row r="11" spans="1:8" ht="15">
      <c r="A11" s="29"/>
      <c r="B11" s="24"/>
      <c r="C11" s="6" t="s">
        <v>18</v>
      </c>
      <c r="D11" s="8">
        <v>178</v>
      </c>
      <c r="E11" s="59">
        <f>D11/$D$15</f>
        <v>0.46113989637305697</v>
      </c>
      <c r="F11" s="11">
        <v>267</v>
      </c>
      <c r="G11" s="59">
        <f>F11/$F$15</f>
        <v>0.4355628058727569</v>
      </c>
      <c r="H11" s="16">
        <f t="shared" si="0"/>
        <v>-0.33333333333333337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0.0025906735751295338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114</v>
      </c>
      <c r="E13" s="59">
        <f>D13/$D$15</f>
        <v>0.29533678756476683</v>
      </c>
      <c r="F13" s="10">
        <v>228</v>
      </c>
      <c r="G13" s="59">
        <f>F13/$F$15</f>
        <v>0.3719412724306688</v>
      </c>
      <c r="H13" s="16">
        <f t="shared" si="0"/>
        <v>-0.5</v>
      </c>
    </row>
    <row r="14" spans="1:8" ht="15">
      <c r="A14" s="32"/>
      <c r="B14" s="24"/>
      <c r="C14" s="9" t="s">
        <v>21</v>
      </c>
      <c r="D14" s="8">
        <v>13</v>
      </c>
      <c r="E14" s="59">
        <f>D14/$D$15</f>
        <v>0.03367875647668394</v>
      </c>
      <c r="F14" s="10">
        <v>19</v>
      </c>
      <c r="G14" s="59">
        <f>F14/$F$15</f>
        <v>0.03099510603588907</v>
      </c>
      <c r="H14" s="16">
        <f t="shared" si="0"/>
        <v>-0.3157894736842105</v>
      </c>
    </row>
    <row r="15" spans="1:8" ht="15">
      <c r="A15" s="77" t="s">
        <v>14</v>
      </c>
      <c r="B15" s="79" t="s">
        <v>5</v>
      </c>
      <c r="C15" s="80"/>
      <c r="D15" s="83">
        <f>SUM(D10:D14)</f>
        <v>386</v>
      </c>
      <c r="E15" s="31">
        <f>SUM(E10:E14)</f>
        <v>0.9999999999999999</v>
      </c>
      <c r="F15" s="83">
        <f>SUM(F10:F14)</f>
        <v>613</v>
      </c>
      <c r="G15" s="31">
        <f>SUM(G10:G14)</f>
        <v>1</v>
      </c>
      <c r="H15" s="85">
        <f>D15/F15-1</f>
        <v>-0.3703099510603589</v>
      </c>
    </row>
    <row r="16" spans="1:8" ht="15">
      <c r="A16" s="78"/>
      <c r="B16" s="81"/>
      <c r="C16" s="82"/>
      <c r="D16" s="84"/>
      <c r="E16" s="60">
        <f>+D15/D17</f>
        <v>0.7338403041825095</v>
      </c>
      <c r="F16" s="84"/>
      <c r="G16" s="60">
        <f>F15/F17</f>
        <v>0.820615796519411</v>
      </c>
      <c r="H16" s="86"/>
    </row>
    <row r="17" spans="1:8" ht="15">
      <c r="A17" s="27"/>
      <c r="B17" s="19" t="s">
        <v>5</v>
      </c>
      <c r="C17" s="28"/>
      <c r="D17" s="21">
        <f>+D15+D8</f>
        <v>526</v>
      </c>
      <c r="E17" s="22">
        <f>E9+E16</f>
        <v>1</v>
      </c>
      <c r="F17" s="21">
        <f>+F15+F8</f>
        <v>747</v>
      </c>
      <c r="G17" s="22">
        <f>G9+G16</f>
        <v>1</v>
      </c>
      <c r="H17" s="18">
        <f t="shared" si="0"/>
        <v>-0.2958500669344043</v>
      </c>
    </row>
    <row r="18" ht="15">
      <c r="A18" s="33" t="s">
        <v>40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2009</v>
      </c>
      <c r="B23" s="45">
        <v>69</v>
      </c>
      <c r="C23" s="63">
        <f aca="true" t="shared" si="1" ref="C23:C39">B23/$B$40</f>
        <v>0.1311787072243346</v>
      </c>
    </row>
    <row r="24" spans="1:3" ht="15">
      <c r="A24" s="45">
        <v>2006</v>
      </c>
      <c r="B24" s="45">
        <v>58</v>
      </c>
      <c r="C24" s="63">
        <f t="shared" si="1"/>
        <v>0.11026615969581749</v>
      </c>
    </row>
    <row r="25" spans="1:3" ht="15">
      <c r="A25" s="45">
        <v>2008</v>
      </c>
      <c r="B25" s="45">
        <v>51</v>
      </c>
      <c r="C25" s="63">
        <f t="shared" si="1"/>
        <v>0.09695817490494296</v>
      </c>
    </row>
    <row r="26" spans="1:3" ht="15">
      <c r="A26" s="45">
        <v>2005</v>
      </c>
      <c r="B26" s="45">
        <v>49</v>
      </c>
      <c r="C26" s="63">
        <f t="shared" si="1"/>
        <v>0.09315589353612168</v>
      </c>
    </row>
    <row r="27" spans="1:3" ht="15">
      <c r="A27" s="45">
        <v>2011</v>
      </c>
      <c r="B27" s="45">
        <v>39</v>
      </c>
      <c r="C27" s="63">
        <f t="shared" si="1"/>
        <v>0.0741444866920152</v>
      </c>
    </row>
    <row r="28" spans="1:3" ht="15">
      <c r="A28" s="45">
        <v>2004</v>
      </c>
      <c r="B28" s="45">
        <v>38</v>
      </c>
      <c r="C28" s="63">
        <f t="shared" si="1"/>
        <v>0.07224334600760456</v>
      </c>
    </row>
    <row r="29" spans="1:3" ht="15">
      <c r="A29" s="45">
        <v>2007</v>
      </c>
      <c r="B29" s="45">
        <v>37</v>
      </c>
      <c r="C29" s="63">
        <f t="shared" si="1"/>
        <v>0.07034220532319392</v>
      </c>
    </row>
    <row r="30" spans="1:3" ht="15">
      <c r="A30" s="45">
        <v>2010</v>
      </c>
      <c r="B30" s="45">
        <v>31</v>
      </c>
      <c r="C30" s="63">
        <f t="shared" si="1"/>
        <v>0.058935361216730035</v>
      </c>
    </row>
    <row r="31" spans="1:3" ht="15">
      <c r="A31" s="45">
        <v>2013</v>
      </c>
      <c r="B31" s="45">
        <v>25</v>
      </c>
      <c r="C31" s="63">
        <f t="shared" si="1"/>
        <v>0.04752851711026616</v>
      </c>
    </row>
    <row r="32" spans="1:3" ht="15">
      <c r="A32" s="45">
        <v>2012</v>
      </c>
      <c r="B32" s="45">
        <v>23</v>
      </c>
      <c r="C32" s="63">
        <f t="shared" si="1"/>
        <v>0.043726235741444866</v>
      </c>
    </row>
    <row r="33" spans="1:3" ht="15">
      <c r="A33" s="45">
        <v>2003</v>
      </c>
      <c r="B33" s="45">
        <v>22</v>
      </c>
      <c r="C33" s="63">
        <f t="shared" si="1"/>
        <v>0.04182509505703422</v>
      </c>
    </row>
    <row r="34" spans="1:3" ht="15">
      <c r="A34" s="45">
        <v>2002</v>
      </c>
      <c r="B34" s="45">
        <v>12</v>
      </c>
      <c r="C34" s="63">
        <f t="shared" si="1"/>
        <v>0.022813688212927757</v>
      </c>
    </row>
    <row r="35" spans="1:3" ht="15">
      <c r="A35" s="45">
        <v>2014</v>
      </c>
      <c r="B35" s="45">
        <v>10</v>
      </c>
      <c r="C35" s="63">
        <f t="shared" si="1"/>
        <v>0.019011406844106463</v>
      </c>
    </row>
    <row r="36" spans="1:3" ht="15">
      <c r="A36" s="45">
        <v>2016</v>
      </c>
      <c r="B36" s="45">
        <v>9</v>
      </c>
      <c r="C36" s="63">
        <f t="shared" si="1"/>
        <v>0.017110266159695818</v>
      </c>
    </row>
    <row r="37" spans="1:3" ht="15">
      <c r="A37" s="45">
        <v>2017</v>
      </c>
      <c r="B37" s="45">
        <v>9</v>
      </c>
      <c r="C37" s="63">
        <f t="shared" si="1"/>
        <v>0.017110266159695818</v>
      </c>
    </row>
    <row r="38" spans="1:3" ht="15">
      <c r="A38" s="45">
        <v>2015</v>
      </c>
      <c r="B38" s="45">
        <v>8</v>
      </c>
      <c r="C38" s="63">
        <f t="shared" si="1"/>
        <v>0.015209125475285171</v>
      </c>
    </row>
    <row r="39" spans="1:3" ht="15">
      <c r="A39" s="44" t="s">
        <v>25</v>
      </c>
      <c r="B39" s="44">
        <f>B40-SUM(B23:B38)</f>
        <v>36</v>
      </c>
      <c r="C39" s="63">
        <f t="shared" si="1"/>
        <v>0.06844106463878327</v>
      </c>
    </row>
    <row r="40" spans="1:4" ht="15">
      <c r="A40" s="49" t="s">
        <v>28</v>
      </c>
      <c r="B40" s="52">
        <f>D17</f>
        <v>526</v>
      </c>
      <c r="C40" s="50">
        <f>SUM(C23:C39)</f>
        <v>1</v>
      </c>
      <c r="D40" s="55"/>
    </row>
    <row r="41" spans="1:3" ht="15">
      <c r="A41" s="96" t="s">
        <v>40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2021-04-19T08:56:10Z</dcterms:modified>
  <cp:category/>
  <cp:version/>
  <cp:contentType/>
  <cp:contentStatus/>
</cp:coreProperties>
</file>