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152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<sst xmlns="http://schemas.openxmlformats.org/spreadsheetml/2006/main" count="104" uniqueCount="49">
  <si>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</si>
  <si>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</si>
  <si>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</si>
  <si>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</si>
  <si>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</si>
  <si>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</si>
  <si>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</si>
  <si>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</si>
  <si>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</si>
  <si>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</si>
  <si>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</si>
  <si>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</si>
  <si>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</si>
  <si>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</si>
  <si>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</si>
  <si>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</si>
  <si>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</si>
  <si>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</si>
  <si>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</si>
  <si>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</si>
  <si>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</si>
  <si>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</si>
  <si>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</si>
  <si>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</si>
  <si>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</si>
  <si>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</si>
  <si>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</si>
  <si>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</si>
  <si>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</si>
  <si>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</si>
  <si>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</si>
  <si>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</si>
  <si>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</si>
  <si>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</si>
  <si>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</si>
  <si>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</si>
  <si>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</si>
  <si>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</si>
  <si>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</si>
  <si>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</si>
  <si>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TEMSA</t>
  </si>
  <si>
    <t>Pierwsze rejestracje NOWYCH autobusów w Polsce 
styczeń - październik, 2020 rok</t>
  </si>
  <si>
    <t>1-10.2020</t>
  </si>
  <si>
    <t>1-10.2019</t>
  </si>
  <si>
    <t>Pierwsze rejestracje NOWYCH autobusów w Polsce
styczeń - październik, 2020 rok
według segmentów</t>
  </si>
  <si>
    <t>Pierwsze rejestracje UŻYWANYCH autobusów w Polsce, 
styczeń - październik, 2020 rok</t>
  </si>
  <si>
    <t>VDL BOVA</t>
  </si>
  <si>
    <t>Pierwsze rejestracje UŻYWANYCH autobusów w Polsce
styczeń - październik, 2020 rok
według segmentów</t>
  </si>
  <si>
    <t>Pierwsze rejestracje używanych autobusów, 
wg. roku produkcji; styczeń - październik,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</si>
</sst>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41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37</v>
      </c>
      <c r="C6" s="7">
        <v>502</v>
      </c>
      <c r="D6" s="59">
        <f aca="true" t="shared" si="0" ref="D6:D14">C6/$C$15</f>
        <v>0.4239864864864865</v>
      </c>
      <c r="E6" s="10">
        <v>964</v>
      </c>
      <c r="F6" s="59">
        <f aca="true" t="shared" si="1" ref="F6:F14">E6/$E$15</f>
        <v>0.4375851112119837</v>
      </c>
      <c r="G6" s="16">
        <f>C6/E6-1</f>
        <v>-0.479253112033195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299</v>
      </c>
      <c r="D7" s="59">
        <f t="shared" si="0"/>
        <v>0.25253378378378377</v>
      </c>
      <c r="E7" s="10">
        <v>399</v>
      </c>
      <c r="F7" s="59">
        <f t="shared" si="1"/>
        <v>0.1811166591012256</v>
      </c>
      <c r="G7" s="16">
        <f>C7/E7-1</f>
        <v>-0.2506265664160401</v>
      </c>
      <c r="H7" s="65"/>
      <c r="I7" s="57"/>
      <c r="J7" s="64"/>
    </row>
    <row r="8" spans="1:10" ht="15">
      <c r="A8" s="3">
        <v>3</v>
      </c>
      <c r="B8" s="6" t="s">
        <v>39</v>
      </c>
      <c r="C8" s="8">
        <v>90</v>
      </c>
      <c r="D8" s="59">
        <f t="shared" si="0"/>
        <v>0.07601351351351351</v>
      </c>
      <c r="E8" s="11">
        <v>33</v>
      </c>
      <c r="F8" s="59">
        <f t="shared" si="1"/>
        <v>0.014979573309123922</v>
      </c>
      <c r="G8" s="16">
        <f aca="true" t="shared" si="2" ref="G8:G13">IF(E8=0,"",C8/E8-1)</f>
        <v>1.727272727272727</v>
      </c>
      <c r="H8" s="65"/>
      <c r="I8" s="57"/>
      <c r="J8" s="64"/>
    </row>
    <row r="9" spans="1:10" ht="15">
      <c r="A9" s="3">
        <v>4</v>
      </c>
      <c r="B9" s="40" t="s">
        <v>34</v>
      </c>
      <c r="C9" s="8">
        <v>73</v>
      </c>
      <c r="D9" s="59">
        <f t="shared" si="0"/>
        <v>0.06165540540540541</v>
      </c>
      <c r="E9" s="10">
        <v>303</v>
      </c>
      <c r="F9" s="59">
        <f t="shared" si="1"/>
        <v>0.13753971856559238</v>
      </c>
      <c r="G9" s="16">
        <f t="shared" si="2"/>
        <v>-0.759075907590759</v>
      </c>
      <c r="H9" s="65"/>
      <c r="I9" s="57"/>
      <c r="J9" s="64"/>
    </row>
    <row r="10" spans="1:10" ht="15">
      <c r="A10" s="3">
        <v>5</v>
      </c>
      <c r="B10" s="38" t="s">
        <v>36</v>
      </c>
      <c r="C10" s="8">
        <v>51</v>
      </c>
      <c r="D10" s="59">
        <f t="shared" si="0"/>
        <v>0.04307432432432432</v>
      </c>
      <c r="E10" s="10">
        <v>161</v>
      </c>
      <c r="F10" s="59">
        <f t="shared" si="1"/>
        <v>0.07308216068996823</v>
      </c>
      <c r="G10" s="16">
        <f t="shared" si="2"/>
        <v>-0.6832298136645962</v>
      </c>
      <c r="H10" s="65"/>
      <c r="I10" s="57"/>
      <c r="J10" s="64"/>
    </row>
    <row r="11" spans="1:10" ht="15">
      <c r="A11" s="39">
        <v>6</v>
      </c>
      <c r="B11" s="6" t="s">
        <v>38</v>
      </c>
      <c r="C11" s="8">
        <v>50</v>
      </c>
      <c r="D11" s="59">
        <f t="shared" si="0"/>
        <v>0.04222972972972973</v>
      </c>
      <c r="E11" s="10">
        <v>60</v>
      </c>
      <c r="F11" s="59">
        <f t="shared" si="1"/>
        <v>0.02723558783477077</v>
      </c>
      <c r="G11" s="16">
        <f t="shared" si="2"/>
        <v>-0.16666666666666663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119</v>
      </c>
      <c r="D14" s="59">
        <f t="shared" si="0"/>
        <v>0.10050675675675676</v>
      </c>
      <c r="E14" s="8">
        <f>E15-SUM(E6:E13)</f>
        <v>283</v>
      </c>
      <c r="F14" s="59">
        <f t="shared" si="1"/>
        <v>0.12846118928733546</v>
      </c>
      <c r="G14" s="16">
        <f>C14/E14-1</f>
        <v>-0.5795053003533569</v>
      </c>
      <c r="H14" s="65"/>
      <c r="I14" s="57"/>
      <c r="J14" s="64"/>
    </row>
    <row r="15" spans="1:10" ht="15">
      <c r="A15" s="12"/>
      <c r="B15" s="19" t="s">
        <v>33</v>
      </c>
      <c r="C15" s="20">
        <v>1184</v>
      </c>
      <c r="D15" s="22">
        <v>1</v>
      </c>
      <c r="E15" s="21">
        <v>2203</v>
      </c>
      <c r="F15" s="23">
        <v>1</v>
      </c>
      <c r="G15" s="54">
        <f>C15/E15-1</f>
        <v>-0.46255106672719015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44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9</v>
      </c>
      <c r="E6" s="59">
        <f>IF(D6=0,"",D6/$D$8)</f>
        <v>0.01694915254237288</v>
      </c>
      <c r="F6" s="10">
        <v>7</v>
      </c>
      <c r="G6" s="4">
        <f>IF(F6=0,"",F6/$F$8)</f>
        <v>0.0077777777777777776</v>
      </c>
      <c r="H6" s="16">
        <f>IF(F6=0,"",D6/F6-1)</f>
        <v>0.2857142857142858</v>
      </c>
    </row>
    <row r="7" spans="1:9" ht="15">
      <c r="A7" s="35"/>
      <c r="B7" s="6" t="s">
        <v>13</v>
      </c>
      <c r="C7" s="94"/>
      <c r="D7" s="7">
        <v>522</v>
      </c>
      <c r="E7" s="59">
        <f>+D7/$D$8</f>
        <v>0.9830508474576272</v>
      </c>
      <c r="F7" s="10">
        <v>893</v>
      </c>
      <c r="G7" s="59">
        <f>+F7/$F$8</f>
        <v>0.9922222222222222</v>
      </c>
      <c r="H7" s="16">
        <f>D7/F7-1</f>
        <v>-0.41545352743561026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531</v>
      </c>
      <c r="E8" s="61">
        <f>SUM(E6:E7)</f>
        <v>1</v>
      </c>
      <c r="F8" s="84">
        <f>SUM(F6:F7)</f>
        <v>900</v>
      </c>
      <c r="G8" s="61">
        <f>SUM(G6:G7)</f>
        <v>1</v>
      </c>
      <c r="H8" s="86">
        <f>D8/F8-1</f>
        <v>-0.41000000000000003</v>
      </c>
      <c r="I8" s="58"/>
    </row>
    <row r="9" spans="1:9" ht="15">
      <c r="A9" s="77"/>
      <c r="B9" s="80"/>
      <c r="C9" s="81"/>
      <c r="D9" s="83"/>
      <c r="E9" s="60">
        <f>+D8/D17</f>
        <v>0.4484797297297297</v>
      </c>
      <c r="F9" s="85"/>
      <c r="G9" s="60">
        <f>+F8/F17</f>
        <v>0.4085338175215615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539</v>
      </c>
      <c r="E10" s="59">
        <f>D10/$D$15</f>
        <v>0.8254211332312404</v>
      </c>
      <c r="F10" s="10">
        <v>951</v>
      </c>
      <c r="G10" s="59">
        <f>F10/$F$15</f>
        <v>0.7298541826554106</v>
      </c>
      <c r="H10" s="16">
        <f>D10/F10-1</f>
        <v>-0.43322818086225023</v>
      </c>
      <c r="I10" s="58"/>
    </row>
    <row r="11" spans="1:9" ht="15">
      <c r="A11" s="35"/>
      <c r="B11" s="6"/>
      <c r="C11" s="24" t="s">
        <v>18</v>
      </c>
      <c r="D11" s="8">
        <v>26</v>
      </c>
      <c r="E11" s="59">
        <f>D11/$D$15</f>
        <v>0.039816232771822356</v>
      </c>
      <c r="F11" s="11">
        <v>36</v>
      </c>
      <c r="G11" s="59">
        <f>F11/$F$15</f>
        <v>0.02762854950115119</v>
      </c>
      <c r="H11" s="16">
        <f>IF(F11=0,"",D11/F11-1)</f>
        <v>-0.2777777777777778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88</v>
      </c>
      <c r="E13" s="59">
        <f>D13/$D$15</f>
        <v>0.13476263399693722</v>
      </c>
      <c r="F13" s="10">
        <v>311</v>
      </c>
      <c r="G13" s="59">
        <f>F13/$F$15</f>
        <v>0.23867996930161167</v>
      </c>
      <c r="H13" s="16">
        <f>D13/F13-1</f>
        <v>-0.7170418006430868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5</v>
      </c>
      <c r="G14" s="59">
        <f>IF(F14=0,"",F14/$F$15)</f>
        <v>0.003837298541826554</v>
      </c>
      <c r="H14" s="16">
        <f>IF(F14=0,"",D14/F14-1)</f>
        <v>-1</v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653</v>
      </c>
      <c r="E15" s="61">
        <f>SUM(E10:E14)</f>
        <v>1</v>
      </c>
      <c r="F15" s="82">
        <f>SUM(F10:F14)</f>
        <v>1303</v>
      </c>
      <c r="G15" s="61">
        <f>SUM(G10:G14)</f>
        <v>1</v>
      </c>
      <c r="H15" s="86">
        <f>D15/F15-1</f>
        <v>-0.498848810437452</v>
      </c>
      <c r="I15" s="58"/>
    </row>
    <row r="16" spans="1:9" ht="15">
      <c r="A16" s="77"/>
      <c r="B16" s="80"/>
      <c r="C16" s="81"/>
      <c r="D16" s="83"/>
      <c r="E16" s="60">
        <f>+D15/D17</f>
        <v>0.5515202702702703</v>
      </c>
      <c r="F16" s="83"/>
      <c r="G16" s="60">
        <f>F15/F17</f>
        <v>0.5914661824784385</v>
      </c>
      <c r="H16" s="87"/>
      <c r="I16" s="58"/>
    </row>
    <row r="17" spans="1:9" ht="15">
      <c r="A17" s="27"/>
      <c r="B17" s="19" t="s">
        <v>30</v>
      </c>
      <c r="C17" s="28"/>
      <c r="D17" s="21">
        <f>+D15+D8</f>
        <v>1184</v>
      </c>
      <c r="E17" s="22">
        <v>1</v>
      </c>
      <c r="F17" s="21">
        <f>+F8+F15</f>
        <v>2203</v>
      </c>
      <c r="G17" s="22">
        <v>1</v>
      </c>
      <c r="H17" s="54">
        <f>D17/F17-1</f>
        <v>-0.46255106672719015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443</v>
      </c>
      <c r="D6" s="59">
        <f aca="true" t="shared" si="0" ref="D6:D13">C6/$C$14</f>
        <v>0.22362443210499747</v>
      </c>
      <c r="E6" s="10">
        <v>741</v>
      </c>
      <c r="F6" s="59">
        <f aca="true" t="shared" si="1" ref="F6:F13">E6/$E$14</f>
        <v>0.27004373177842567</v>
      </c>
      <c r="G6" s="15">
        <f aca="true" t="shared" si="2" ref="G6:G12">C6/E6-1</f>
        <v>-0.40215924426450744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375</v>
      </c>
      <c r="D7" s="59">
        <f t="shared" si="0"/>
        <v>0.18929833417465927</v>
      </c>
      <c r="E7" s="10">
        <v>420</v>
      </c>
      <c r="F7" s="62">
        <f t="shared" si="1"/>
        <v>0.15306122448979592</v>
      </c>
      <c r="G7" s="16">
        <f t="shared" si="2"/>
        <v>-0.1071428571428571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233</v>
      </c>
      <c r="D8" s="59">
        <f t="shared" si="0"/>
        <v>0.11761736496718829</v>
      </c>
      <c r="E8" s="11">
        <v>286</v>
      </c>
      <c r="F8" s="62">
        <f t="shared" si="1"/>
        <v>0.10422740524781342</v>
      </c>
      <c r="G8" s="16">
        <f t="shared" si="2"/>
        <v>-0.1853146853146853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168</v>
      </c>
      <c r="D9" s="59">
        <f t="shared" si="0"/>
        <v>0.08480565371024736</v>
      </c>
      <c r="E9" s="10">
        <v>243</v>
      </c>
      <c r="F9" s="62">
        <f t="shared" si="1"/>
        <v>0.08855685131195336</v>
      </c>
      <c r="G9" s="16">
        <f t="shared" si="2"/>
        <v>-0.308641975308642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89</v>
      </c>
      <c r="D10" s="59">
        <f>C10/$C$14</f>
        <v>0.044926804644119134</v>
      </c>
      <c r="E10" s="10">
        <v>87</v>
      </c>
      <c r="F10" s="62">
        <f>E10/$E$14</f>
        <v>0.031705539358600585</v>
      </c>
      <c r="G10" s="16">
        <f>C10/E10-1</f>
        <v>0.02298850574712641</v>
      </c>
      <c r="I10" s="65"/>
      <c r="J10" s="65"/>
      <c r="K10" s="64"/>
    </row>
    <row r="11" spans="1:11" ht="15">
      <c r="A11" s="66">
        <v>6</v>
      </c>
      <c r="B11" s="40" t="s">
        <v>46</v>
      </c>
      <c r="C11" s="8">
        <v>88</v>
      </c>
      <c r="D11" s="59">
        <f>C11/$C$14</f>
        <v>0.04442200908632004</v>
      </c>
      <c r="E11" s="10">
        <v>139</v>
      </c>
      <c r="F11" s="62">
        <f t="shared" si="1"/>
        <v>0.05065597667638484</v>
      </c>
      <c r="G11" s="16">
        <f t="shared" si="2"/>
        <v>-0.36690647482014394</v>
      </c>
      <c r="I11" s="65"/>
      <c r="J11" s="65"/>
      <c r="K11" s="64"/>
    </row>
    <row r="12" spans="1:11" ht="15">
      <c r="A12" s="29">
        <v>7</v>
      </c>
      <c r="B12" s="40" t="s">
        <v>29</v>
      </c>
      <c r="C12" s="8">
        <v>73</v>
      </c>
      <c r="D12" s="59">
        <f>C12/$C$14</f>
        <v>0.03685007571933367</v>
      </c>
      <c r="E12" s="11">
        <v>45</v>
      </c>
      <c r="F12" s="62">
        <f t="shared" si="1"/>
        <v>0.01639941690962099</v>
      </c>
      <c r="G12" s="16">
        <f t="shared" si="2"/>
        <v>0.6222222222222222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512</v>
      </c>
      <c r="D13" s="59">
        <f t="shared" si="0"/>
        <v>0.2584553255931348</v>
      </c>
      <c r="E13" s="8">
        <f>E14-SUM(E6:E12)</f>
        <v>783</v>
      </c>
      <c r="F13" s="62">
        <f t="shared" si="1"/>
        <v>0.2853498542274053</v>
      </c>
      <c r="G13" s="17">
        <f>C13/E13-1</f>
        <v>-0.3461047254150702</v>
      </c>
      <c r="I13" s="65"/>
      <c r="J13" s="65"/>
      <c r="K13" s="64"/>
    </row>
    <row r="14" spans="1:11" ht="15">
      <c r="A14" s="12"/>
      <c r="B14" s="19" t="s">
        <v>5</v>
      </c>
      <c r="C14" s="20">
        <v>1981</v>
      </c>
      <c r="D14" s="23">
        <v>1</v>
      </c>
      <c r="E14" s="21">
        <v>2744</v>
      </c>
      <c r="F14" s="23">
        <v>1</v>
      </c>
      <c r="G14" s="54">
        <f>C14/E14-1</f>
        <v>-0.27806122448979587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3">
    <cfRule type="cellIs" priority="4" dxfId="11" operator="lessThan">
      <formula>0</formula>
    </cfRule>
  </conditionalFormatting>
  <conditionalFormatting sqref="G14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47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16</v>
      </c>
      <c r="E6" s="59">
        <f>+D6/$D$8</f>
        <v>0.04507042253521127</v>
      </c>
      <c r="F6" s="7">
        <v>22</v>
      </c>
      <c r="G6" s="59">
        <f>+F6/$F$8</f>
        <v>0.040145985401459854</v>
      </c>
      <c r="H6" s="15">
        <f>D6/F6-1</f>
        <v>-0.2727272727272727</v>
      </c>
    </row>
    <row r="7" spans="1:8" ht="15">
      <c r="A7" s="29"/>
      <c r="B7" s="6" t="s">
        <v>13</v>
      </c>
      <c r="C7" s="94"/>
      <c r="D7" s="7">
        <v>339</v>
      </c>
      <c r="E7" s="59">
        <f>+D7/$D$8</f>
        <v>0.9549295774647887</v>
      </c>
      <c r="F7" s="7">
        <v>526</v>
      </c>
      <c r="G7" s="59">
        <f>+F7/$F$8</f>
        <v>0.9598540145985401</v>
      </c>
      <c r="H7" s="16">
        <f aca="true" t="shared" si="0" ref="H7:H17">D7/F7-1</f>
        <v>-0.35551330798479086</v>
      </c>
    </row>
    <row r="8" spans="1:8" ht="15">
      <c r="A8" s="76" t="s">
        <v>11</v>
      </c>
      <c r="B8" s="78" t="s">
        <v>5</v>
      </c>
      <c r="C8" s="79"/>
      <c r="D8" s="82">
        <f>SUM(D6:D7)</f>
        <v>355</v>
      </c>
      <c r="E8" s="31">
        <f>SUM(E6:E7)</f>
        <v>1</v>
      </c>
      <c r="F8" s="84">
        <f>SUM(F6:F7)</f>
        <v>548</v>
      </c>
      <c r="G8" s="31">
        <f>SUM(G6:G7)</f>
        <v>1</v>
      </c>
      <c r="H8" s="86">
        <f>D8/F8-1</f>
        <v>-0.3521897810218978</v>
      </c>
    </row>
    <row r="9" spans="1:8" ht="15">
      <c r="A9" s="77"/>
      <c r="B9" s="80"/>
      <c r="C9" s="81"/>
      <c r="D9" s="83"/>
      <c r="E9" s="60">
        <f>+D8/D17</f>
        <v>0.17920242301867745</v>
      </c>
      <c r="F9" s="85"/>
      <c r="G9" s="60">
        <f>+F8/F17</f>
        <v>0.19970845481049562</v>
      </c>
      <c r="H9" s="87"/>
    </row>
    <row r="10" spans="1:8" ht="15">
      <c r="A10" s="29"/>
      <c r="B10" s="24" t="s">
        <v>13</v>
      </c>
      <c r="C10" s="5" t="s">
        <v>17</v>
      </c>
      <c r="D10" s="8">
        <v>278</v>
      </c>
      <c r="E10" s="59">
        <f>D10/$D$15</f>
        <v>0.17097170971709716</v>
      </c>
      <c r="F10" s="10">
        <v>346</v>
      </c>
      <c r="G10" s="59">
        <f>F10/$F$15</f>
        <v>0.1575591985428051</v>
      </c>
      <c r="H10" s="16">
        <f t="shared" si="0"/>
        <v>-0.19653179190751446</v>
      </c>
    </row>
    <row r="11" spans="1:8" ht="15">
      <c r="A11" s="29"/>
      <c r="B11" s="24"/>
      <c r="C11" s="6" t="s">
        <v>18</v>
      </c>
      <c r="D11" s="8">
        <v>826</v>
      </c>
      <c r="E11" s="59">
        <f>D11/$D$15</f>
        <v>0.5079950799507995</v>
      </c>
      <c r="F11" s="11">
        <v>963</v>
      </c>
      <c r="G11" s="59">
        <f>F11/$F$15</f>
        <v>0.4385245901639344</v>
      </c>
      <c r="H11" s="16">
        <f t="shared" si="0"/>
        <v>-0.14226375908618905</v>
      </c>
    </row>
    <row r="12" spans="1:8" ht="15">
      <c r="A12" s="29"/>
      <c r="B12" s="24"/>
      <c r="C12" s="6" t="s">
        <v>19</v>
      </c>
      <c r="D12" s="8">
        <v>2</v>
      </c>
      <c r="E12" s="59">
        <f>D12/$D$15</f>
        <v>0.0012300123001230013</v>
      </c>
      <c r="F12" s="10">
        <v>7</v>
      </c>
      <c r="G12" s="59">
        <f>F12/$F$15</f>
        <v>0.0031876138433515485</v>
      </c>
      <c r="H12" s="16">
        <f>IF(F12=0," ",D12/F12-1)</f>
        <v>-0.7142857142857143</v>
      </c>
    </row>
    <row r="13" spans="1:8" ht="15">
      <c r="A13" s="29"/>
      <c r="B13" s="24"/>
      <c r="C13" s="6" t="s">
        <v>20</v>
      </c>
      <c r="D13" s="8">
        <v>459</v>
      </c>
      <c r="E13" s="59">
        <f>D13/$D$15</f>
        <v>0.2822878228782288</v>
      </c>
      <c r="F13" s="10">
        <v>796</v>
      </c>
      <c r="G13" s="59">
        <f>F13/$F$15</f>
        <v>0.36247723132969034</v>
      </c>
      <c r="H13" s="16">
        <f t="shared" si="0"/>
        <v>-0.4233668341708543</v>
      </c>
    </row>
    <row r="14" spans="1:8" ht="15">
      <c r="A14" s="32"/>
      <c r="B14" s="24"/>
      <c r="C14" s="9" t="s">
        <v>21</v>
      </c>
      <c r="D14" s="8">
        <v>61</v>
      </c>
      <c r="E14" s="59">
        <f>D14/$D$15</f>
        <v>0.037515375153751536</v>
      </c>
      <c r="F14" s="10">
        <v>84</v>
      </c>
      <c r="G14" s="59">
        <f>F14/$F$15</f>
        <v>0.03825136612021858</v>
      </c>
      <c r="H14" s="16">
        <f t="shared" si="0"/>
        <v>-0.27380952380952384</v>
      </c>
    </row>
    <row r="15" spans="1:8" ht="15">
      <c r="A15" s="94" t="s">
        <v>14</v>
      </c>
      <c r="B15" s="78" t="s">
        <v>5</v>
      </c>
      <c r="C15" s="79"/>
      <c r="D15" s="82">
        <f>SUM(D10:D14)</f>
        <v>1626</v>
      </c>
      <c r="E15" s="31">
        <f>SUM(E10:E14)</f>
        <v>1</v>
      </c>
      <c r="F15" s="82">
        <f>SUM(F10:F14)</f>
        <v>2196</v>
      </c>
      <c r="G15" s="31">
        <f>SUM(G10:G14)</f>
        <v>1</v>
      </c>
      <c r="H15" s="86">
        <f>D15/F15-1</f>
        <v>-0.2595628415300546</v>
      </c>
    </row>
    <row r="16" spans="1:8" ht="15">
      <c r="A16" s="77"/>
      <c r="B16" s="80"/>
      <c r="C16" s="81"/>
      <c r="D16" s="83"/>
      <c r="E16" s="60">
        <f>+D15/D17</f>
        <v>0.8207975769813226</v>
      </c>
      <c r="F16" s="83"/>
      <c r="G16" s="60">
        <f>F15/F17</f>
        <v>0.8002915451895044</v>
      </c>
      <c r="H16" s="87"/>
    </row>
    <row r="17" spans="1:8" ht="15">
      <c r="A17" s="27"/>
      <c r="B17" s="19" t="s">
        <v>5</v>
      </c>
      <c r="C17" s="28"/>
      <c r="D17" s="21">
        <f>+D15+D8</f>
        <v>1981</v>
      </c>
      <c r="E17" s="22">
        <f>E9+E16</f>
        <v>1</v>
      </c>
      <c r="F17" s="21">
        <f>+F15+F8</f>
        <v>2744</v>
      </c>
      <c r="G17" s="22">
        <f>G9+G16</f>
        <v>1</v>
      </c>
      <c r="H17" s="18">
        <f t="shared" si="0"/>
        <v>-0.27806122448979587</v>
      </c>
    </row>
    <row r="18" ht="15">
      <c r="A18" s="33" t="s">
        <v>35</v>
      </c>
    </row>
    <row r="20" spans="1:3" ht="39.75" customHeight="1">
      <c r="A20" s="95" t="s">
        <v>48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255</v>
      </c>
      <c r="C23" s="63">
        <f aca="true" t="shared" si="1" ref="C23:C37">B23/$B$38</f>
        <v>0.1287228672387683</v>
      </c>
    </row>
    <row r="24" spans="1:3" ht="15">
      <c r="A24" s="45">
        <v>2004</v>
      </c>
      <c r="B24" s="45">
        <v>180</v>
      </c>
      <c r="C24" s="63">
        <f t="shared" si="1"/>
        <v>0.09086320040383644</v>
      </c>
    </row>
    <row r="25" spans="1:3" ht="15">
      <c r="A25" s="45">
        <v>2006</v>
      </c>
      <c r="B25" s="45">
        <v>169</v>
      </c>
      <c r="C25" s="63">
        <f t="shared" si="1"/>
        <v>0.08531044926804644</v>
      </c>
    </row>
    <row r="26" spans="1:3" ht="15">
      <c r="A26" s="45">
        <v>2008</v>
      </c>
      <c r="B26" s="45">
        <v>161</v>
      </c>
      <c r="C26" s="63">
        <f t="shared" si="1"/>
        <v>0.0812720848056537</v>
      </c>
    </row>
    <row r="27" spans="1:3" ht="15">
      <c r="A27" s="45">
        <v>2009</v>
      </c>
      <c r="B27" s="45">
        <v>150</v>
      </c>
      <c r="C27" s="63">
        <f t="shared" si="1"/>
        <v>0.0757193336698637</v>
      </c>
    </row>
    <row r="28" spans="1:3" ht="15">
      <c r="A28" s="45">
        <v>2003</v>
      </c>
      <c r="B28" s="45">
        <v>130</v>
      </c>
      <c r="C28" s="63">
        <f t="shared" si="1"/>
        <v>0.06562342251388188</v>
      </c>
    </row>
    <row r="29" spans="1:3" ht="15">
      <c r="A29" s="45">
        <v>2007</v>
      </c>
      <c r="B29" s="45">
        <v>121</v>
      </c>
      <c r="C29" s="63">
        <f t="shared" si="1"/>
        <v>0.06108026249369006</v>
      </c>
    </row>
    <row r="30" spans="1:3" ht="15">
      <c r="A30" s="45">
        <v>2010</v>
      </c>
      <c r="B30" s="45">
        <v>120</v>
      </c>
      <c r="C30" s="63">
        <f t="shared" si="1"/>
        <v>0.06057546693589096</v>
      </c>
    </row>
    <row r="31" spans="1:3" ht="15">
      <c r="A31" s="45">
        <v>2002</v>
      </c>
      <c r="B31" s="45">
        <v>93</v>
      </c>
      <c r="C31" s="63">
        <f t="shared" si="1"/>
        <v>0.046945986875315496</v>
      </c>
    </row>
    <row r="32" spans="1:3" ht="15">
      <c r="A32" s="45">
        <v>2001</v>
      </c>
      <c r="B32" s="45">
        <v>88</v>
      </c>
      <c r="C32" s="63">
        <f t="shared" si="1"/>
        <v>0.04442200908632004</v>
      </c>
    </row>
    <row r="33" spans="1:3" ht="15">
      <c r="A33" s="45">
        <v>2011</v>
      </c>
      <c r="B33" s="45">
        <v>85</v>
      </c>
      <c r="C33" s="63">
        <f t="shared" si="1"/>
        <v>0.042907622412922765</v>
      </c>
    </row>
    <row r="34" spans="1:3" ht="15">
      <c r="A34" s="45">
        <v>2012</v>
      </c>
      <c r="B34" s="45">
        <v>84</v>
      </c>
      <c r="C34" s="63">
        <f t="shared" si="1"/>
        <v>0.04240282685512368</v>
      </c>
    </row>
    <row r="35" spans="1:3" ht="15">
      <c r="A35" s="45">
        <v>2013</v>
      </c>
      <c r="B35" s="45">
        <v>73</v>
      </c>
      <c r="C35" s="63">
        <f t="shared" si="1"/>
        <v>0.03685007571933367</v>
      </c>
    </row>
    <row r="36" spans="1:3" ht="15">
      <c r="A36" s="45">
        <v>2000</v>
      </c>
      <c r="B36" s="45">
        <v>44</v>
      </c>
      <c r="C36" s="63">
        <f t="shared" si="1"/>
        <v>0.02221100454316002</v>
      </c>
    </row>
    <row r="37" spans="1:3" ht="15">
      <c r="A37" s="44" t="s">
        <v>25</v>
      </c>
      <c r="B37" s="44">
        <f>B38-SUM(B23:B36)</f>
        <v>228</v>
      </c>
      <c r="C37" s="63">
        <f t="shared" si="1"/>
        <v>0.11509338717819283</v>
      </c>
    </row>
    <row r="38" spans="1:4" ht="15">
      <c r="A38" s="49" t="s">
        <v>28</v>
      </c>
      <c r="B38" s="52">
        <f>D17</f>
        <v>1981</v>
      </c>
      <c r="C38" s="50">
        <f>SUM(C23:C37)</f>
        <v>0.9999999999999999</v>
      </c>
      <c r="D38" s="55"/>
    </row>
    <row r="39" spans="1:3" ht="15">
      <c r="A39" s="96" t="s">
        <v>35</v>
      </c>
      <c r="B39" s="96"/>
      <c r="C39" s="96"/>
    </row>
    <row r="40" spans="1:3" ht="15">
      <c r="A40" s="97"/>
      <c r="B40" s="97"/>
      <c r="C40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2020-11-26T10:36:23Z</dcterms:modified>
  <cp:category/>
  <cp:version/>
  <cp:contentType/>
  <cp:contentStatus/>
</cp:coreProperties>
</file>