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182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<sst xmlns="http://schemas.openxmlformats.org/spreadsheetml/2006/main" count="104" uniqueCount="49">
  <si>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</si>
  <si>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</si>
  <si>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</si>
  <si>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</si>
  <si>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</si>
  <si>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</si>
  <si>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</si>
  <si>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</si>
  <si>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</si>
  <si>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</si>
  <si>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</si>
  <si>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</si>
  <si>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</si>
  <si>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</si>
  <si>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</si>
  <si>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</si>
  <si>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</si>
  <si>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</si>
  <si>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</si>
  <si>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</si>
  <si>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</si>
  <si>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</si>
  <si>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</si>
  <si>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</si>
  <si>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</si>
  <si>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</si>
  <si>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</si>
  <si>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</si>
  <si>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</si>
  <si>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</si>
  <si>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</si>
  <si>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</si>
  <si>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</si>
  <si>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</si>
  <si>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</si>
  <si>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Źródło: PZPM i JMK - analizy na podstawie Centralnej Ewidencji Pojazdów (MC)</t>
  </si>
  <si>
    <t>IVECO</t>
  </si>
  <si>
    <t>MERCEDES-BENZ*</t>
  </si>
  <si>
    <t>AUTOSAN</t>
  </si>
  <si>
    <t>FORD</t>
  </si>
  <si>
    <t>1-3.2020</t>
  </si>
  <si>
    <t>1-3.2019</t>
  </si>
  <si>
    <t>Pierwsze rejestracje NOWYCH autobusów w Polsce 
styczeń - marzec, 2020 rok</t>
  </si>
  <si>
    <t>Pierwsze rejestracje NOWYCH autobusów w Polsce
styczeń - marzec, 2020 rok
według segmentów</t>
  </si>
  <si>
    <t>Pierwsze rejestracje UŻYWANYCH autobusów w Polsce, 
styczeń - marzec,2020 rok</t>
  </si>
  <si>
    <t>VDL BOVA</t>
  </si>
  <si>
    <t>TEMSA</t>
  </si>
  <si>
    <t>Pierwsze rejestracje UŻYWANYCH autobusów w Polsce
styczeń - marzec, 2020 rok
według segmentów</t>
  </si>
  <si>
    <t>Pierwsze rejestracje używanych autobusów, 
według roku produkcji; styczeń - marzec, 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</si>
</sst>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49" fillId="0" borderId="12" xfId="0" applyNumberFormat="1" applyFont="1" applyBorder="1" applyAlignment="1">
      <alignment horizontal="center" vertical="center"/>
    </xf>
    <xf numFmtId="170" fontId="49" fillId="0" borderId="17" xfId="0" applyNumberFormat="1" applyFont="1" applyBorder="1" applyAlignment="1">
      <alignment horizontal="center" vertical="center"/>
    </xf>
    <xf numFmtId="170" fontId="49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C23" sqref="C23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3" t="s">
        <v>42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9</v>
      </c>
    </row>
    <row r="4" spans="1:7" ht="25.5" customHeight="1">
      <c r="A4" s="69" t="s">
        <v>3</v>
      </c>
      <c r="B4" s="69" t="s">
        <v>4</v>
      </c>
      <c r="C4" s="71" t="s">
        <v>40</v>
      </c>
      <c r="D4" s="72"/>
      <c r="E4" s="71" t="s">
        <v>41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0" ht="15">
      <c r="A6" s="2">
        <v>1</v>
      </c>
      <c r="B6" s="5" t="s">
        <v>37</v>
      </c>
      <c r="C6" s="7">
        <v>217</v>
      </c>
      <c r="D6" s="59">
        <f aca="true" t="shared" si="0" ref="D6:D14">C6/$C$15</f>
        <v>0.5465994962216625</v>
      </c>
      <c r="E6" s="10">
        <v>213</v>
      </c>
      <c r="F6" s="59">
        <f aca="true" t="shared" si="1" ref="F6:F14">E6/$E$15</f>
        <v>0.39664804469273746</v>
      </c>
      <c r="G6" s="16">
        <f>C6/E6-1</f>
        <v>0.018779342723004744</v>
      </c>
      <c r="H6" s="65"/>
      <c r="I6" s="57"/>
      <c r="J6" s="64"/>
    </row>
    <row r="7" spans="1:10" ht="15">
      <c r="A7" s="3">
        <v>2</v>
      </c>
      <c r="B7" s="6" t="s">
        <v>29</v>
      </c>
      <c r="C7" s="7">
        <v>48</v>
      </c>
      <c r="D7" s="59">
        <f t="shared" si="0"/>
        <v>0.12090680100755667</v>
      </c>
      <c r="E7" s="10">
        <v>78</v>
      </c>
      <c r="F7" s="59">
        <f t="shared" si="1"/>
        <v>0.1452513966480447</v>
      </c>
      <c r="G7" s="16">
        <f>C7/E7-1</f>
        <v>-0.3846153846153846</v>
      </c>
      <c r="H7" s="65"/>
      <c r="I7" s="57"/>
      <c r="J7" s="64"/>
    </row>
    <row r="8" spans="1:10" ht="15">
      <c r="A8" s="3">
        <v>3</v>
      </c>
      <c r="B8" s="6" t="s">
        <v>38</v>
      </c>
      <c r="C8" s="8">
        <v>25</v>
      </c>
      <c r="D8" s="59">
        <f t="shared" si="0"/>
        <v>0.06297229219143577</v>
      </c>
      <c r="E8" s="11"/>
      <c r="F8" s="59">
        <f t="shared" si="1"/>
        <v>0</v>
      </c>
      <c r="G8" s="16">
        <f aca="true" t="shared" si="2" ref="G8:G13">IF(E8=0,"",C8/E8-1)</f>
      </c>
      <c r="H8" s="65"/>
      <c r="I8" s="57"/>
      <c r="J8" s="64"/>
    </row>
    <row r="9" spans="1:10" ht="15">
      <c r="A9" s="3">
        <v>4</v>
      </c>
      <c r="B9" s="40" t="s">
        <v>39</v>
      </c>
      <c r="C9" s="8">
        <v>24</v>
      </c>
      <c r="D9" s="59">
        <f t="shared" si="0"/>
        <v>0.060453400503778336</v>
      </c>
      <c r="E9" s="10">
        <v>9</v>
      </c>
      <c r="F9" s="59">
        <f t="shared" si="1"/>
        <v>0.01675977653631285</v>
      </c>
      <c r="G9" s="16">
        <f t="shared" si="2"/>
        <v>1.6666666666666665</v>
      </c>
      <c r="H9" s="65"/>
      <c r="I9" s="57"/>
      <c r="J9" s="64"/>
    </row>
    <row r="10" spans="1:10" ht="15">
      <c r="A10" s="3">
        <v>5</v>
      </c>
      <c r="B10" s="38" t="s">
        <v>34</v>
      </c>
      <c r="C10" s="8">
        <v>23</v>
      </c>
      <c r="D10" s="59">
        <f t="shared" si="0"/>
        <v>0.05793450881612091</v>
      </c>
      <c r="E10" s="10">
        <v>76</v>
      </c>
      <c r="F10" s="59">
        <f t="shared" si="1"/>
        <v>0.14152700186219738</v>
      </c>
      <c r="G10" s="16">
        <f t="shared" si="2"/>
        <v>-0.6973684210526316</v>
      </c>
      <c r="H10" s="65"/>
      <c r="I10" s="57"/>
      <c r="J10" s="64"/>
    </row>
    <row r="11" spans="1:10" ht="15">
      <c r="A11" s="39">
        <v>6</v>
      </c>
      <c r="B11" s="6" t="s">
        <v>36</v>
      </c>
      <c r="C11" s="8">
        <v>18</v>
      </c>
      <c r="D11" s="59">
        <f t="shared" si="0"/>
        <v>0.04534005037783375</v>
      </c>
      <c r="E11" s="10">
        <v>73</v>
      </c>
      <c r="F11" s="59">
        <f t="shared" si="1"/>
        <v>0.13594040968342644</v>
      </c>
      <c r="G11" s="16">
        <f t="shared" si="2"/>
        <v>-0.7534246575342466</v>
      </c>
      <c r="H11" s="65"/>
      <c r="I11" s="57"/>
      <c r="J11" s="64"/>
    </row>
    <row r="12" spans="1:10" ht="15" hidden="1">
      <c r="A12" s="41"/>
      <c r="B12" s="6"/>
      <c r="C12" s="8"/>
      <c r="D12" s="59">
        <f t="shared" si="0"/>
        <v>0</v>
      </c>
      <c r="E12" s="10"/>
      <c r="F12" s="59">
        <f t="shared" si="1"/>
        <v>0</v>
      </c>
      <c r="G12" s="16">
        <f t="shared" si="2"/>
      </c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42</v>
      </c>
      <c r="D14" s="59">
        <f t="shared" si="0"/>
        <v>0.10579345088161209</v>
      </c>
      <c r="E14" s="8">
        <f>E15-SUM(E6:E13)</f>
        <v>88</v>
      </c>
      <c r="F14" s="59">
        <f t="shared" si="1"/>
        <v>0.16387337057728119</v>
      </c>
      <c r="G14" s="16">
        <f>C14/E14-1</f>
        <v>-0.5227272727272727</v>
      </c>
      <c r="H14" s="65"/>
      <c r="I14" s="57"/>
      <c r="J14" s="64"/>
    </row>
    <row r="15" spans="1:10" ht="15">
      <c r="A15" s="12"/>
      <c r="B15" s="19" t="s">
        <v>33</v>
      </c>
      <c r="C15" s="20">
        <v>397</v>
      </c>
      <c r="D15" s="22">
        <v>1</v>
      </c>
      <c r="E15" s="21">
        <v>537</v>
      </c>
      <c r="F15" s="23">
        <v>1</v>
      </c>
      <c r="G15" s="54">
        <f>C15/E15-1</f>
        <v>-0.26070763500931093</v>
      </c>
      <c r="H15" s="65"/>
      <c r="J15" s="64"/>
    </row>
    <row r="16" ht="15">
      <c r="A16" s="37" t="s">
        <v>23</v>
      </c>
    </row>
    <row r="17" ht="15">
      <c r="A17" s="37" t="s">
        <v>32</v>
      </c>
    </row>
    <row r="18" ht="15">
      <c r="A18" s="33" t="s">
        <v>35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2" operator="lessThan">
      <formula>0</formula>
    </cfRule>
  </conditionalFormatting>
  <conditionalFormatting sqref="G6:G14">
    <cfRule type="cellIs" priority="6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7" t="s">
        <v>43</v>
      </c>
      <c r="B2" s="87"/>
      <c r="C2" s="87"/>
      <c r="D2" s="87"/>
      <c r="E2" s="87"/>
      <c r="F2" s="87"/>
      <c r="G2" s="87"/>
      <c r="H2" s="87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40</v>
      </c>
      <c r="E4" s="72"/>
      <c r="F4" s="71" t="s">
        <v>41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5</v>
      </c>
      <c r="E6" s="59">
        <f>IF(D6=0,"",D6/$D$8)</f>
        <v>0.021834061135371178</v>
      </c>
      <c r="F6" s="10">
        <v>5</v>
      </c>
      <c r="G6" s="4">
        <f>IF(F6=0,"",F6/$F$8)</f>
        <v>0.02092050209205021</v>
      </c>
      <c r="H6" s="16">
        <f>IF(F6=0,"",D6/F6-1)</f>
        <v>0</v>
      </c>
    </row>
    <row r="7" spans="1:9" ht="15">
      <c r="A7" s="35"/>
      <c r="B7" s="6" t="s">
        <v>13</v>
      </c>
      <c r="C7" s="76"/>
      <c r="D7" s="7">
        <v>224</v>
      </c>
      <c r="E7" s="59">
        <f>+D7/$D$8</f>
        <v>0.9781659388646288</v>
      </c>
      <c r="F7" s="10">
        <v>234</v>
      </c>
      <c r="G7" s="59">
        <f>+F7/$F$8</f>
        <v>0.9790794979079498</v>
      </c>
      <c r="H7" s="16">
        <f>D7/F7-1</f>
        <v>-0.042735042735042694</v>
      </c>
      <c r="I7" s="56"/>
    </row>
    <row r="8" spans="1:9" ht="15">
      <c r="A8" s="86" t="s">
        <v>11</v>
      </c>
      <c r="B8" s="78" t="s">
        <v>5</v>
      </c>
      <c r="C8" s="79"/>
      <c r="D8" s="82">
        <f>SUM(D6:D7)</f>
        <v>229</v>
      </c>
      <c r="E8" s="61">
        <f>SUM(E6:E7)</f>
        <v>1</v>
      </c>
      <c r="F8" s="88">
        <f>SUM(F6:F7)</f>
        <v>239</v>
      </c>
      <c r="G8" s="61">
        <f>SUM(G6:G7)</f>
        <v>1</v>
      </c>
      <c r="H8" s="84">
        <f>D8/F8-1</f>
        <v>-0.04184100418410042</v>
      </c>
      <c r="I8" s="58"/>
    </row>
    <row r="9" spans="1:9" ht="15">
      <c r="A9" s="77"/>
      <c r="B9" s="80"/>
      <c r="C9" s="81"/>
      <c r="D9" s="83"/>
      <c r="E9" s="60">
        <f>+D8/D17</f>
        <v>0.5768261964735516</v>
      </c>
      <c r="F9" s="89"/>
      <c r="G9" s="60">
        <f>+F8/F17</f>
        <v>0.4450651769087523</v>
      </c>
      <c r="H9" s="85"/>
      <c r="I9" s="58"/>
    </row>
    <row r="10" spans="1:9" ht="15">
      <c r="A10" s="35"/>
      <c r="B10" s="6" t="s">
        <v>13</v>
      </c>
      <c r="C10" s="24" t="s">
        <v>17</v>
      </c>
      <c r="D10" s="8">
        <v>125</v>
      </c>
      <c r="E10" s="59">
        <f>D10/$D$15</f>
        <v>0.7440476190476191</v>
      </c>
      <c r="F10" s="10">
        <v>250</v>
      </c>
      <c r="G10" s="59">
        <f>F10/$F$15</f>
        <v>0.8389261744966443</v>
      </c>
      <c r="H10" s="16">
        <f>D10/F10-1</f>
        <v>-0.5</v>
      </c>
      <c r="I10" s="58"/>
    </row>
    <row r="11" spans="1:9" ht="15">
      <c r="A11" s="35"/>
      <c r="B11" s="6"/>
      <c r="C11" s="24" t="s">
        <v>18</v>
      </c>
      <c r="D11" s="8">
        <v>15</v>
      </c>
      <c r="E11" s="59">
        <f>D11/$D$15</f>
        <v>0.08928571428571429</v>
      </c>
      <c r="F11" s="11">
        <v>9</v>
      </c>
      <c r="G11" s="59">
        <f>F11/$F$15</f>
        <v>0.030201342281879196</v>
      </c>
      <c r="H11" s="16">
        <f>IF(F11=0,"",D11/F11-1)</f>
        <v>0.6666666666666667</v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28</v>
      </c>
      <c r="E13" s="59">
        <f>D13/$D$15</f>
        <v>0.16666666666666666</v>
      </c>
      <c r="F13" s="10">
        <v>39</v>
      </c>
      <c r="G13" s="59">
        <f>F13/$F$15</f>
        <v>0.13087248322147652</v>
      </c>
      <c r="H13" s="16">
        <f>D13/F13-1</f>
        <v>-0.28205128205128205</v>
      </c>
      <c r="I13" s="58"/>
    </row>
    <row r="14" spans="1:9" ht="15">
      <c r="A14" s="36"/>
      <c r="B14" s="24"/>
      <c r="C14" s="24" t="s">
        <v>22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6" t="s">
        <v>14</v>
      </c>
      <c r="B15" s="78" t="s">
        <v>5</v>
      </c>
      <c r="C15" s="79"/>
      <c r="D15" s="82">
        <f>SUM(D10:D14)</f>
        <v>168</v>
      </c>
      <c r="E15" s="61">
        <f>SUM(E10:E14)</f>
        <v>1</v>
      </c>
      <c r="F15" s="82">
        <f>SUM(F10:F14)</f>
        <v>298</v>
      </c>
      <c r="G15" s="61">
        <f>SUM(G10:G14)</f>
        <v>1</v>
      </c>
      <c r="H15" s="84">
        <f>D15/F15-1</f>
        <v>-0.43624161073825507</v>
      </c>
      <c r="I15" s="58"/>
    </row>
    <row r="16" spans="1:9" ht="15">
      <c r="A16" s="77"/>
      <c r="B16" s="80"/>
      <c r="C16" s="81"/>
      <c r="D16" s="83"/>
      <c r="E16" s="60">
        <f>+D15/D17</f>
        <v>0.42317380352644834</v>
      </c>
      <c r="F16" s="83"/>
      <c r="G16" s="60">
        <f>F15/F17</f>
        <v>0.5549348230912476</v>
      </c>
      <c r="H16" s="85"/>
      <c r="I16" s="58"/>
    </row>
    <row r="17" spans="1:9" ht="15">
      <c r="A17" s="27"/>
      <c r="B17" s="19" t="s">
        <v>30</v>
      </c>
      <c r="C17" s="28"/>
      <c r="D17" s="21">
        <f>+D15+D8</f>
        <v>397</v>
      </c>
      <c r="E17" s="22">
        <v>1</v>
      </c>
      <c r="F17" s="21">
        <f>+F8+F15</f>
        <v>537</v>
      </c>
      <c r="G17" s="22">
        <v>1</v>
      </c>
      <c r="H17" s="54">
        <f>D17/F17-1</f>
        <v>-0.26070763500931093</v>
      </c>
      <c r="I17" s="58"/>
    </row>
    <row r="18" ht="15">
      <c r="A18" s="33" t="s">
        <v>35</v>
      </c>
    </row>
    <row r="19" ht="15">
      <c r="A19" s="33" t="s">
        <v>31</v>
      </c>
    </row>
    <row r="20" ht="15">
      <c r="H20" s="53"/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2" operator="lessThan">
      <formula>0</formula>
    </cfRule>
  </conditionalFormatting>
  <conditionalFormatting sqref="H17">
    <cfRule type="cellIs" priority="4" dxfId="12" operator="lessThan">
      <formula>0</formula>
    </cfRule>
  </conditionalFormatting>
  <conditionalFormatting sqref="H14">
    <cfRule type="cellIs" priority="3" dxfId="12" operator="lessThan">
      <formula>0</formula>
    </cfRule>
  </conditionalFormatting>
  <conditionalFormatting sqref="H11:H12">
    <cfRule type="cellIs" priority="1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44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69" t="s">
        <v>3</v>
      </c>
      <c r="B4" s="69" t="s">
        <v>4</v>
      </c>
      <c r="C4" s="71" t="s">
        <v>40</v>
      </c>
      <c r="D4" s="72"/>
      <c r="E4" s="71" t="s">
        <v>41</v>
      </c>
      <c r="F4" s="72"/>
      <c r="G4" s="67" t="s">
        <v>8</v>
      </c>
    </row>
    <row r="5" spans="1:7" ht="42.75" customHeight="1">
      <c r="A5" s="69"/>
      <c r="B5" s="70"/>
      <c r="C5" s="13" t="s">
        <v>7</v>
      </c>
      <c r="D5" s="14" t="s">
        <v>6</v>
      </c>
      <c r="E5" s="13" t="s">
        <v>7</v>
      </c>
      <c r="F5" s="14" t="s">
        <v>6</v>
      </c>
      <c r="G5" s="68"/>
    </row>
    <row r="6" spans="1:11" ht="15">
      <c r="A6" s="25">
        <v>1</v>
      </c>
      <c r="B6" s="5" t="s">
        <v>0</v>
      </c>
      <c r="C6" s="7">
        <v>155</v>
      </c>
      <c r="D6" s="59">
        <f aca="true" t="shared" si="0" ref="D6:D13">C6/$C$14</f>
        <v>0.2074966532797858</v>
      </c>
      <c r="E6" s="10">
        <v>211</v>
      </c>
      <c r="F6" s="59">
        <f aca="true" t="shared" si="1" ref="F6:F13">E6/$E$14</f>
        <v>0.26913265306122447</v>
      </c>
      <c r="G6" s="15">
        <f aca="true" t="shared" si="2" ref="G6:G12">C6/E6-1</f>
        <v>-0.2654028436018957</v>
      </c>
      <c r="I6" s="65"/>
      <c r="J6" s="65"/>
      <c r="K6" s="64"/>
    </row>
    <row r="7" spans="1:11" ht="15">
      <c r="A7" s="29">
        <v>2</v>
      </c>
      <c r="B7" s="6" t="s">
        <v>36</v>
      </c>
      <c r="C7" s="7">
        <v>137</v>
      </c>
      <c r="D7" s="59">
        <f t="shared" si="0"/>
        <v>0.18340026773761714</v>
      </c>
      <c r="E7" s="10">
        <v>94</v>
      </c>
      <c r="F7" s="62">
        <f t="shared" si="1"/>
        <v>0.11989795918367346</v>
      </c>
      <c r="G7" s="16">
        <f t="shared" si="2"/>
        <v>0.45744680851063824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83</v>
      </c>
      <c r="D8" s="59">
        <f t="shared" si="0"/>
        <v>0.1111111111111111</v>
      </c>
      <c r="E8" s="11">
        <v>93</v>
      </c>
      <c r="F8" s="62">
        <f t="shared" si="1"/>
        <v>0.11862244897959184</v>
      </c>
      <c r="G8" s="16">
        <f t="shared" si="2"/>
        <v>-0.10752688172043012</v>
      </c>
      <c r="I8" s="65"/>
      <c r="J8" s="65"/>
      <c r="K8" s="64"/>
    </row>
    <row r="9" spans="1:11" ht="15">
      <c r="A9" s="29">
        <v>4</v>
      </c>
      <c r="B9" s="40" t="s">
        <v>34</v>
      </c>
      <c r="C9" s="8">
        <v>63</v>
      </c>
      <c r="D9" s="59">
        <f t="shared" si="0"/>
        <v>0.08433734939759036</v>
      </c>
      <c r="E9" s="10">
        <v>57</v>
      </c>
      <c r="F9" s="62">
        <f t="shared" si="1"/>
        <v>0.07270408163265306</v>
      </c>
      <c r="G9" s="16">
        <f t="shared" si="2"/>
        <v>0.10526315789473695</v>
      </c>
      <c r="I9" s="65"/>
      <c r="J9" s="65"/>
      <c r="K9" s="64"/>
    </row>
    <row r="10" spans="1:11" ht="15">
      <c r="A10" s="29">
        <v>5</v>
      </c>
      <c r="B10" s="40" t="s">
        <v>45</v>
      </c>
      <c r="C10" s="8">
        <v>35</v>
      </c>
      <c r="D10" s="59">
        <f>C10/$C$14</f>
        <v>0.04685408299866131</v>
      </c>
      <c r="E10" s="10">
        <v>45</v>
      </c>
      <c r="F10" s="62">
        <f>E10/$E$14</f>
        <v>0.05739795918367347</v>
      </c>
      <c r="G10" s="16">
        <f>C10/E10-1</f>
        <v>-0.2222222222222222</v>
      </c>
      <c r="I10" s="65"/>
      <c r="J10" s="65"/>
      <c r="K10" s="64"/>
    </row>
    <row r="11" spans="1:11" ht="15">
      <c r="A11" s="66">
        <v>6</v>
      </c>
      <c r="B11" s="40" t="s">
        <v>46</v>
      </c>
      <c r="C11" s="8">
        <v>33</v>
      </c>
      <c r="D11" s="59">
        <f t="shared" si="0"/>
        <v>0.04417670682730924</v>
      </c>
      <c r="E11" s="10">
        <v>27</v>
      </c>
      <c r="F11" s="62">
        <f t="shared" si="1"/>
        <v>0.03443877551020408</v>
      </c>
      <c r="G11" s="16">
        <f t="shared" si="2"/>
        <v>0.22222222222222232</v>
      </c>
      <c r="I11" s="65"/>
      <c r="J11" s="65"/>
      <c r="K11" s="64"/>
    </row>
    <row r="12" spans="1:11" ht="15">
      <c r="A12" s="29"/>
      <c r="B12" s="40" t="s">
        <v>29</v>
      </c>
      <c r="C12" s="8">
        <v>33</v>
      </c>
      <c r="D12" s="59">
        <f t="shared" si="0"/>
        <v>0.04417670682730924</v>
      </c>
      <c r="E12" s="11">
        <v>15</v>
      </c>
      <c r="F12" s="62">
        <f t="shared" si="1"/>
        <v>0.01913265306122449</v>
      </c>
      <c r="G12" s="16">
        <f t="shared" si="2"/>
        <v>1.2000000000000002</v>
      </c>
      <c r="I12" s="65"/>
      <c r="J12" s="65"/>
      <c r="K12" s="64"/>
    </row>
    <row r="13" spans="1:11" ht="15">
      <c r="A13" s="26"/>
      <c r="B13" s="9" t="s">
        <v>2</v>
      </c>
      <c r="C13" s="8">
        <f>C14-SUM(C6:C12)</f>
        <v>208</v>
      </c>
      <c r="D13" s="59">
        <f t="shared" si="0"/>
        <v>0.2784471218206158</v>
      </c>
      <c r="E13" s="8">
        <f>E14-SUM(E6:E12)</f>
        <v>242</v>
      </c>
      <c r="F13" s="62">
        <f t="shared" si="1"/>
        <v>0.3086734693877551</v>
      </c>
      <c r="G13" s="17">
        <f>C13/E13-1</f>
        <v>-0.14049586776859502</v>
      </c>
      <c r="I13" s="65"/>
      <c r="J13" s="65"/>
      <c r="K13" s="64"/>
    </row>
    <row r="14" spans="1:11" ht="15">
      <c r="A14" s="12"/>
      <c r="B14" s="19" t="s">
        <v>5</v>
      </c>
      <c r="C14" s="20">
        <v>747</v>
      </c>
      <c r="D14" s="23">
        <v>1</v>
      </c>
      <c r="E14" s="21">
        <v>784</v>
      </c>
      <c r="F14" s="23">
        <v>1</v>
      </c>
      <c r="G14" s="54">
        <f>C14/E14-1</f>
        <v>-0.04719387755102045</v>
      </c>
      <c r="I14" s="65"/>
      <c r="J14" s="65"/>
      <c r="K14" s="64"/>
    </row>
    <row r="15" spans="1:9" ht="15">
      <c r="A15" s="33" t="s">
        <v>35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2" operator="lessThan">
      <formula>0</formula>
    </cfRule>
  </conditionalFormatting>
  <conditionalFormatting sqref="G14">
    <cfRule type="cellIs" priority="3" dxfId="12" operator="lessThan">
      <formula>0</formula>
    </cfRule>
  </conditionalFormatting>
  <conditionalFormatting sqref="G12">
    <cfRule type="cellIs" priority="2" dxfId="12" operator="lessThan">
      <formula>0</formula>
    </cfRule>
  </conditionalFormatting>
  <conditionalFormatting sqref="G10">
    <cfRule type="cellIs" priority="1" dxfId="12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41" sqref="A41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7" t="s">
        <v>47</v>
      </c>
      <c r="B2" s="87"/>
      <c r="C2" s="87"/>
      <c r="D2" s="87"/>
      <c r="E2" s="87"/>
      <c r="F2" s="87"/>
      <c r="G2" s="87"/>
      <c r="H2" s="87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0" t="s">
        <v>10</v>
      </c>
      <c r="B4" s="91"/>
      <c r="C4" s="74" t="s">
        <v>15</v>
      </c>
      <c r="D4" s="71" t="s">
        <v>40</v>
      </c>
      <c r="E4" s="72"/>
      <c r="F4" s="71" t="s">
        <v>41</v>
      </c>
      <c r="G4" s="72"/>
      <c r="H4" s="67" t="s">
        <v>8</v>
      </c>
    </row>
    <row r="5" spans="1:8" ht="33" customHeight="1">
      <c r="A5" s="92"/>
      <c r="B5" s="93"/>
      <c r="C5" s="75"/>
      <c r="D5" s="13" t="s">
        <v>7</v>
      </c>
      <c r="E5" s="14" t="s">
        <v>6</v>
      </c>
      <c r="F5" s="13" t="s">
        <v>7</v>
      </c>
      <c r="G5" s="14" t="s">
        <v>6</v>
      </c>
      <c r="H5" s="68"/>
    </row>
    <row r="6" spans="1:8" ht="15">
      <c r="A6" s="30"/>
      <c r="B6" s="5" t="s">
        <v>12</v>
      </c>
      <c r="C6" s="86" t="s">
        <v>16</v>
      </c>
      <c r="D6" s="7">
        <v>9</v>
      </c>
      <c r="E6" s="59">
        <f>+D6/$D$8</f>
        <v>0.0661764705882353</v>
      </c>
      <c r="F6" s="7">
        <v>7</v>
      </c>
      <c r="G6" s="59">
        <f>+F6/$F$8</f>
        <v>0.04666666666666667</v>
      </c>
      <c r="H6" s="15">
        <f>D6/F6-1</f>
        <v>0.2857142857142858</v>
      </c>
    </row>
    <row r="7" spans="1:8" ht="15">
      <c r="A7" s="29"/>
      <c r="B7" s="6" t="s">
        <v>13</v>
      </c>
      <c r="C7" s="76"/>
      <c r="D7" s="7">
        <v>127</v>
      </c>
      <c r="E7" s="59">
        <f>+D7/$D$8</f>
        <v>0.9338235294117647</v>
      </c>
      <c r="F7" s="7">
        <v>143</v>
      </c>
      <c r="G7" s="59">
        <f>+F7/$F$8</f>
        <v>0.9533333333333334</v>
      </c>
      <c r="H7" s="16">
        <f aca="true" t="shared" si="0" ref="H7:H17">D7/F7-1</f>
        <v>-0.11188811188811187</v>
      </c>
    </row>
    <row r="8" spans="1:8" ht="15">
      <c r="A8" s="86" t="s">
        <v>11</v>
      </c>
      <c r="B8" s="78" t="s">
        <v>5</v>
      </c>
      <c r="C8" s="79"/>
      <c r="D8" s="82">
        <f>SUM(D6:D7)</f>
        <v>136</v>
      </c>
      <c r="E8" s="31">
        <f>SUM(E6:E7)</f>
        <v>1</v>
      </c>
      <c r="F8" s="88">
        <f>SUM(F6:F7)</f>
        <v>150</v>
      </c>
      <c r="G8" s="31">
        <f>SUM(G6:G7)</f>
        <v>1</v>
      </c>
      <c r="H8" s="84">
        <f>D8/F8-1</f>
        <v>-0.09333333333333338</v>
      </c>
    </row>
    <row r="9" spans="1:8" ht="15">
      <c r="A9" s="77"/>
      <c r="B9" s="80"/>
      <c r="C9" s="81"/>
      <c r="D9" s="83"/>
      <c r="E9" s="60">
        <f>+D8/D17</f>
        <v>0.18206157965194109</v>
      </c>
      <c r="F9" s="89"/>
      <c r="G9" s="60">
        <f>+F8/F17</f>
        <v>0.1913265306122449</v>
      </c>
      <c r="H9" s="85"/>
    </row>
    <row r="10" spans="1:8" ht="15">
      <c r="A10" s="29"/>
      <c r="B10" s="24" t="s">
        <v>13</v>
      </c>
      <c r="C10" s="5" t="s">
        <v>17</v>
      </c>
      <c r="D10" s="8">
        <v>97</v>
      </c>
      <c r="E10" s="59">
        <f>D10/$D$15</f>
        <v>0.15875613747954173</v>
      </c>
      <c r="F10" s="10">
        <v>101</v>
      </c>
      <c r="G10" s="59">
        <f>F10/$F$15</f>
        <v>0.15930599369085174</v>
      </c>
      <c r="H10" s="16">
        <f t="shared" si="0"/>
        <v>-0.03960396039603964</v>
      </c>
    </row>
    <row r="11" spans="1:8" ht="15">
      <c r="A11" s="29"/>
      <c r="B11" s="24"/>
      <c r="C11" s="6" t="s">
        <v>18</v>
      </c>
      <c r="D11" s="8">
        <v>267</v>
      </c>
      <c r="E11" s="59">
        <f>D11/$D$15</f>
        <v>0.4369885433715221</v>
      </c>
      <c r="F11" s="11">
        <v>232</v>
      </c>
      <c r="G11" s="59">
        <f>F11/$F$15</f>
        <v>0.3659305993690852</v>
      </c>
      <c r="H11" s="16">
        <f t="shared" si="0"/>
        <v>0.15086206896551735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>
        <v>5</v>
      </c>
      <c r="G12" s="59">
        <f>F12/$F$15</f>
        <v>0.007886435331230283</v>
      </c>
      <c r="H12" s="16">
        <f>IF(F12=0," ",D12/F12-1)</f>
        <v>-1</v>
      </c>
    </row>
    <row r="13" spans="1:8" ht="15">
      <c r="A13" s="29"/>
      <c r="B13" s="24"/>
      <c r="C13" s="6" t="s">
        <v>20</v>
      </c>
      <c r="D13" s="8">
        <v>228</v>
      </c>
      <c r="E13" s="59">
        <f>D13/$D$15</f>
        <v>0.37315875613747956</v>
      </c>
      <c r="F13" s="10">
        <v>273</v>
      </c>
      <c r="G13" s="59">
        <f>F13/$F$15</f>
        <v>0.4305993690851735</v>
      </c>
      <c r="H13" s="16">
        <f t="shared" si="0"/>
        <v>-0.1648351648351648</v>
      </c>
    </row>
    <row r="14" spans="1:8" ht="15">
      <c r="A14" s="32"/>
      <c r="B14" s="24"/>
      <c r="C14" s="9" t="s">
        <v>21</v>
      </c>
      <c r="D14" s="8">
        <v>19</v>
      </c>
      <c r="E14" s="59">
        <f>D14/$D$15</f>
        <v>0.031096563011456628</v>
      </c>
      <c r="F14" s="10">
        <v>23</v>
      </c>
      <c r="G14" s="59">
        <f>F14/$F$15</f>
        <v>0.03627760252365931</v>
      </c>
      <c r="H14" s="16">
        <f t="shared" si="0"/>
        <v>-0.17391304347826086</v>
      </c>
    </row>
    <row r="15" spans="1:8" ht="15">
      <c r="A15" s="76" t="s">
        <v>14</v>
      </c>
      <c r="B15" s="78" t="s">
        <v>5</v>
      </c>
      <c r="C15" s="79"/>
      <c r="D15" s="82">
        <f>SUM(D10:D14)</f>
        <v>611</v>
      </c>
      <c r="E15" s="31">
        <f>SUM(E10:E14)</f>
        <v>1</v>
      </c>
      <c r="F15" s="82">
        <f>SUM(F10:F14)</f>
        <v>634</v>
      </c>
      <c r="G15" s="31">
        <f>SUM(G10:G14)</f>
        <v>1</v>
      </c>
      <c r="H15" s="84">
        <f>D15/F15-1</f>
        <v>-0.0362776025236593</v>
      </c>
    </row>
    <row r="16" spans="1:8" ht="15">
      <c r="A16" s="77"/>
      <c r="B16" s="80"/>
      <c r="C16" s="81"/>
      <c r="D16" s="83"/>
      <c r="E16" s="60">
        <f>+D15/D17</f>
        <v>0.8179384203480589</v>
      </c>
      <c r="F16" s="83"/>
      <c r="G16" s="60">
        <f>F15/F17</f>
        <v>0.8086734693877551</v>
      </c>
      <c r="H16" s="85"/>
    </row>
    <row r="17" spans="1:8" ht="15">
      <c r="A17" s="27"/>
      <c r="B17" s="19" t="s">
        <v>5</v>
      </c>
      <c r="C17" s="28"/>
      <c r="D17" s="21">
        <f>+D15+D8</f>
        <v>747</v>
      </c>
      <c r="E17" s="22">
        <f>E9+E16</f>
        <v>1</v>
      </c>
      <c r="F17" s="21">
        <f>+F15+F8</f>
        <v>784</v>
      </c>
      <c r="G17" s="22">
        <f>G9+G16</f>
        <v>1</v>
      </c>
      <c r="H17" s="18">
        <f t="shared" si="0"/>
        <v>-0.04719387755102045</v>
      </c>
    </row>
    <row r="18" ht="15">
      <c r="A18" s="33" t="s">
        <v>35</v>
      </c>
    </row>
    <row r="20" spans="1:3" ht="39.75" customHeight="1">
      <c r="A20" s="94" t="s">
        <v>48</v>
      </c>
      <c r="B20" s="94"/>
      <c r="C20" s="94"/>
    </row>
    <row r="21" spans="1:3" ht="15">
      <c r="A21" s="46"/>
      <c r="B21" s="46"/>
      <c r="C21" s="51" t="s">
        <v>9</v>
      </c>
    </row>
    <row r="22" spans="1:3" ht="21.75" customHeight="1">
      <c r="A22" s="48" t="s">
        <v>26</v>
      </c>
      <c r="B22" s="47" t="s">
        <v>27</v>
      </c>
      <c r="C22" s="43" t="s">
        <v>24</v>
      </c>
    </row>
    <row r="23" spans="1:3" ht="15">
      <c r="A23" s="45">
        <v>2005</v>
      </c>
      <c r="B23" s="45">
        <v>85</v>
      </c>
      <c r="C23" s="63">
        <f aca="true" t="shared" si="1" ref="C23:C37">B23/$B$38</f>
        <v>0.11378848728246319</v>
      </c>
    </row>
    <row r="24" spans="1:3" ht="15">
      <c r="A24" s="45">
        <v>2004</v>
      </c>
      <c r="B24" s="45">
        <v>68</v>
      </c>
      <c r="C24" s="63">
        <f t="shared" si="1"/>
        <v>0.09103078982597054</v>
      </c>
    </row>
    <row r="25" spans="1:3" ht="15">
      <c r="A25" s="45">
        <v>2003</v>
      </c>
      <c r="B25" s="45">
        <v>65</v>
      </c>
      <c r="C25" s="63">
        <f t="shared" si="1"/>
        <v>0.08701472556894244</v>
      </c>
    </row>
    <row r="26" spans="1:3" ht="15">
      <c r="A26" s="45">
        <v>2008</v>
      </c>
      <c r="B26" s="45">
        <v>61</v>
      </c>
      <c r="C26" s="63">
        <f t="shared" si="1"/>
        <v>0.08165997322623829</v>
      </c>
    </row>
    <row r="27" spans="1:3" ht="15">
      <c r="A27" s="45">
        <v>2010</v>
      </c>
      <c r="B27" s="45">
        <v>54</v>
      </c>
      <c r="C27" s="63">
        <f t="shared" si="1"/>
        <v>0.07228915662650602</v>
      </c>
    </row>
    <row r="28" spans="1:3" ht="15">
      <c r="A28" s="45">
        <v>2009</v>
      </c>
      <c r="B28" s="45">
        <v>52</v>
      </c>
      <c r="C28" s="63">
        <f t="shared" si="1"/>
        <v>0.06961178045515395</v>
      </c>
    </row>
    <row r="29" spans="1:3" ht="15">
      <c r="A29" s="45">
        <v>2007</v>
      </c>
      <c r="B29" s="45">
        <v>49</v>
      </c>
      <c r="C29" s="63">
        <f t="shared" si="1"/>
        <v>0.06559571619812583</v>
      </c>
    </row>
    <row r="30" spans="1:3" ht="15">
      <c r="A30" s="45">
        <v>2006</v>
      </c>
      <c r="B30" s="45">
        <v>44</v>
      </c>
      <c r="C30" s="63">
        <f t="shared" si="1"/>
        <v>0.058902275769745646</v>
      </c>
    </row>
    <row r="31" spans="1:3" ht="15">
      <c r="A31" s="45">
        <v>2013</v>
      </c>
      <c r="B31" s="45">
        <v>43</v>
      </c>
      <c r="C31" s="63">
        <f t="shared" si="1"/>
        <v>0.05756358768406961</v>
      </c>
    </row>
    <row r="32" spans="1:3" ht="15">
      <c r="A32" s="45">
        <v>2002</v>
      </c>
      <c r="B32" s="45">
        <v>38</v>
      </c>
      <c r="C32" s="63">
        <f t="shared" si="1"/>
        <v>0.050870147255689425</v>
      </c>
    </row>
    <row r="33" spans="1:3" ht="15">
      <c r="A33" s="45">
        <v>2001</v>
      </c>
      <c r="B33" s="45">
        <v>36</v>
      </c>
      <c r="C33" s="63">
        <f t="shared" si="1"/>
        <v>0.04819277108433735</v>
      </c>
    </row>
    <row r="34" spans="1:3" ht="15">
      <c r="A34" s="45">
        <v>2011</v>
      </c>
      <c r="B34" s="45">
        <v>29</v>
      </c>
      <c r="C34" s="63">
        <f t="shared" si="1"/>
        <v>0.038821954484605084</v>
      </c>
    </row>
    <row r="35" spans="1:3" ht="15">
      <c r="A35" s="45">
        <v>2012</v>
      </c>
      <c r="B35" s="45">
        <v>26</v>
      </c>
      <c r="C35" s="63">
        <f t="shared" si="1"/>
        <v>0.03480589022757698</v>
      </c>
    </row>
    <row r="36" spans="1:3" ht="15">
      <c r="A36" s="45">
        <v>2000</v>
      </c>
      <c r="B36" s="45">
        <v>16</v>
      </c>
      <c r="C36" s="63">
        <f t="shared" si="1"/>
        <v>0.0214190093708166</v>
      </c>
    </row>
    <row r="37" spans="1:3" ht="15">
      <c r="A37" s="44" t="s">
        <v>25</v>
      </c>
      <c r="B37" s="44">
        <f>B38-SUM(B23:B36)</f>
        <v>81</v>
      </c>
      <c r="C37" s="63">
        <f t="shared" si="1"/>
        <v>0.10843373493975904</v>
      </c>
    </row>
    <row r="38" spans="1:4" ht="15">
      <c r="A38" s="49" t="s">
        <v>28</v>
      </c>
      <c r="B38" s="52">
        <f>D17</f>
        <v>747</v>
      </c>
      <c r="C38" s="50">
        <f>SUM(C23:C37)</f>
        <v>1</v>
      </c>
      <c r="D38" s="55"/>
    </row>
    <row r="39" spans="1:3" ht="15">
      <c r="A39" s="95" t="s">
        <v>35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0:C20"/>
    <mergeCell ref="A15:A16"/>
    <mergeCell ref="B15:C16"/>
    <mergeCell ref="D15:D16"/>
    <mergeCell ref="F15:F16"/>
    <mergeCell ref="A39:C40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7">
    <cfRule type="cellIs" priority="13" dxfId="12" operator="lessThan">
      <formula>0</formula>
    </cfRule>
  </conditionalFormatting>
  <conditionalFormatting sqref="H17">
    <cfRule type="cellIs" priority="12" dxfId="12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2020-04-22T18:36:56Z</dcterms:modified>
  <cp:category/>
  <cp:version/>
  <cp:contentType/>
  <cp:contentStatus/>
</cp:coreProperties>
</file>