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<sst xmlns="http://schemas.openxmlformats.org/spreadsheetml/2006/main" count="104" uniqueCount="50">
  <si>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</si>
  <si>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</si>
  <si>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</si>
  <si>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</si>
  <si>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</si>
  <si>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</si>
  <si>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</si>
  <si>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</si>
  <si>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</si>
  <si>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</si>
  <si>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</si>
  <si>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</si>
  <si>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</si>
  <si>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</si>
  <si>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</si>
  <si>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</si>
  <si>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</si>
  <si>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</si>
  <si>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</si>
  <si>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</si>
  <si>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</si>
  <si>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</si>
  <si>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</si>
  <si>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</si>
  <si>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</si>
  <si>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</si>
  <si>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</si>
  <si>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</si>
  <si>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</si>
  <si>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</si>
  <si>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</si>
  <si>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</si>
  <si>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</si>
  <si>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</si>
  <si>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</si>
  <si>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</si>
  <si>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</si>
  <si>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</si>
  <si>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VAN HOOL</t>
  </si>
  <si>
    <t>AUTOSAN</t>
  </si>
  <si>
    <t>VDL BOVA</t>
  </si>
  <si>
    <t>RENAULT</t>
  </si>
  <si>
    <t>Pierwsze rejestracje NOWYCH autobusów w Polsce 
styczeń - lipiec 2019 rok</t>
  </si>
  <si>
    <t>1 - 7.2019</t>
  </si>
  <si>
    <t>1 - 7.2018</t>
  </si>
  <si>
    <t>Pierwsze rejestracje NOWYCH autobusów w Polsce
styczeń - LIPIEC 2019 rok
według segmentów</t>
  </si>
  <si>
    <t>Pierwsze rejestracje UŻYWANYCH autobusów w Polsce, 
styczeń - lipiec 2019 rok</t>
  </si>
  <si>
    <t>Pierwsze rejestracje UŻYWANYCH autobusów w Polsce
styczeń - lipiec 2019 rok
według segmentów</t>
  </si>
  <si>
    <t>Pierwsze rejestracje używanych autobusów, 
według roku produkcji; styczeń - lipiec 2019</t>
  </si>
  <si>
    <t>VDL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</si>
</sst>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B23" sqref="B23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744</v>
      </c>
      <c r="D6" s="59">
        <f aca="true" t="shared" si="0" ref="D6:D14">C6/$C$15</f>
        <v>0.4506359781950333</v>
      </c>
      <c r="E6" s="10">
        <v>678</v>
      </c>
      <c r="F6" s="59">
        <f aca="true" t="shared" si="1" ref="F6:F14">E6/$E$15</f>
        <v>0.42348532167395375</v>
      </c>
      <c r="G6" s="16">
        <f>C6/E6-1</f>
        <v>0.09734513274336276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246</v>
      </c>
      <c r="D7" s="59">
        <f t="shared" si="0"/>
        <v>0.14900060569351908</v>
      </c>
      <c r="E7" s="10">
        <v>271</v>
      </c>
      <c r="F7" s="59">
        <f t="shared" si="1"/>
        <v>0.16926920674578388</v>
      </c>
      <c r="G7" s="16">
        <f>C7/E7-1</f>
        <v>-0.09225092250922506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212</v>
      </c>
      <c r="D8" s="59">
        <f t="shared" si="0"/>
        <v>0.12840702604482132</v>
      </c>
      <c r="E8" s="11">
        <v>174</v>
      </c>
      <c r="F8" s="59">
        <f t="shared" si="1"/>
        <v>0.10868207370393504</v>
      </c>
      <c r="G8" s="16">
        <f aca="true" t="shared" si="2" ref="G8:G13">IF(E8=0,"",C8/E8-1)</f>
        <v>0.21839080459770122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141</v>
      </c>
      <c r="D9" s="59">
        <f t="shared" si="0"/>
        <v>0.08540278619018776</v>
      </c>
      <c r="E9" s="10">
        <v>73</v>
      </c>
      <c r="F9" s="59">
        <f t="shared" si="1"/>
        <v>0.04559650218613367</v>
      </c>
      <c r="G9" s="16">
        <f t="shared" si="2"/>
        <v>0.9315068493150684</v>
      </c>
      <c r="H9" s="65"/>
      <c r="I9" s="57"/>
      <c r="J9" s="64"/>
    </row>
    <row r="10" spans="1:10" ht="15">
      <c r="A10" s="3">
        <v>5</v>
      </c>
      <c r="B10" s="38" t="s">
        <v>39</v>
      </c>
      <c r="C10" s="8">
        <v>43</v>
      </c>
      <c r="D10" s="59">
        <f t="shared" si="0"/>
        <v>0.02604482132041187</v>
      </c>
      <c r="E10" s="10">
        <v>48</v>
      </c>
      <c r="F10" s="59">
        <f t="shared" si="1"/>
        <v>0.029981261711430358</v>
      </c>
      <c r="G10" s="16">
        <f t="shared" si="2"/>
        <v>-0.10416666666666663</v>
      </c>
      <c r="H10" s="65"/>
      <c r="I10" s="57"/>
      <c r="J10" s="64"/>
    </row>
    <row r="11" spans="1:10" ht="15">
      <c r="A11" s="39">
        <v>6</v>
      </c>
      <c r="B11" s="6" t="s">
        <v>40</v>
      </c>
      <c r="C11" s="8">
        <v>39</v>
      </c>
      <c r="D11" s="59">
        <f t="shared" si="0"/>
        <v>0.023622047244094488</v>
      </c>
      <c r="E11" s="10">
        <v>39</v>
      </c>
      <c r="F11" s="59">
        <f t="shared" si="1"/>
        <v>0.024359775140537165</v>
      </c>
      <c r="G11" s="16">
        <f t="shared" si="2"/>
        <v>0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226</v>
      </c>
      <c r="D14" s="59">
        <f t="shared" si="0"/>
        <v>0.13688673531193216</v>
      </c>
      <c r="E14" s="8">
        <f>E15-SUM(E6:E13)</f>
        <v>318</v>
      </c>
      <c r="F14" s="59">
        <f t="shared" si="1"/>
        <v>0.19862585883822612</v>
      </c>
      <c r="G14" s="16">
        <f>C14/E14-1</f>
        <v>-0.289308176100629</v>
      </c>
      <c r="H14" s="65"/>
      <c r="I14" s="57"/>
      <c r="J14" s="64"/>
    </row>
    <row r="15" spans="1:10" ht="15">
      <c r="A15" s="12"/>
      <c r="B15" s="19" t="s">
        <v>33</v>
      </c>
      <c r="C15" s="20">
        <v>1651</v>
      </c>
      <c r="D15" s="22">
        <v>1</v>
      </c>
      <c r="E15" s="21">
        <v>1601</v>
      </c>
      <c r="F15" s="23">
        <v>1</v>
      </c>
      <c r="G15" s="54">
        <f>C15/E15-1</f>
        <v>0.031230480949406614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IF(D6=0,"",D6/$D$8)</f>
        <v>0.010130246020260492</v>
      </c>
      <c r="F6" s="10">
        <v>13</v>
      </c>
      <c r="G6" s="4">
        <f>IF(F6=0,"",F6/$F$8)</f>
        <v>0.020833333333333332</v>
      </c>
      <c r="H6" s="16">
        <f>IF(F6=0,"",D6/F6-1)</f>
        <v>-0.46153846153846156</v>
      </c>
    </row>
    <row r="7" spans="1:9" ht="15">
      <c r="A7" s="35"/>
      <c r="B7" s="6" t="s">
        <v>13</v>
      </c>
      <c r="C7" s="93"/>
      <c r="D7" s="7">
        <v>684</v>
      </c>
      <c r="E7" s="59">
        <f>+D7/$D$8</f>
        <v>0.9898697539797395</v>
      </c>
      <c r="F7" s="10">
        <v>611</v>
      </c>
      <c r="G7" s="59">
        <f>+F7/$F$8</f>
        <v>0.9791666666666666</v>
      </c>
      <c r="H7" s="16">
        <f>D7/F7-1</f>
        <v>0.11947626841243864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691</v>
      </c>
      <c r="E8" s="61">
        <f>SUM(E6:E7)</f>
        <v>1</v>
      </c>
      <c r="F8" s="83">
        <f>SUM(F6:F7)</f>
        <v>624</v>
      </c>
      <c r="G8" s="61">
        <f>SUM(G6:G7)</f>
        <v>1</v>
      </c>
      <c r="H8" s="85">
        <f>D8/F8-1</f>
        <v>0.10737179487179493</v>
      </c>
      <c r="I8" s="58"/>
    </row>
    <row r="9" spans="1:9" ht="15">
      <c r="A9" s="76"/>
      <c r="B9" s="79"/>
      <c r="C9" s="80"/>
      <c r="D9" s="82"/>
      <c r="E9" s="60">
        <f>+D8/D17</f>
        <v>0.418534221683828</v>
      </c>
      <c r="F9" s="84"/>
      <c r="G9" s="60">
        <f>+F8/F17</f>
        <v>0.38975640224859465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647</v>
      </c>
      <c r="E10" s="59">
        <f>D10/$D$15</f>
        <v>0.6739583333333333</v>
      </c>
      <c r="F10" s="10">
        <v>592</v>
      </c>
      <c r="G10" s="59">
        <f>F10/$F$15</f>
        <v>0.6059365404298874</v>
      </c>
      <c r="H10" s="16">
        <f>D10/F10-1</f>
        <v>0.09290540540540548</v>
      </c>
      <c r="I10" s="58"/>
    </row>
    <row r="11" spans="1:9" ht="15">
      <c r="A11" s="35"/>
      <c r="B11" s="6"/>
      <c r="C11" s="24" t="s">
        <v>18</v>
      </c>
      <c r="D11" s="8">
        <v>26</v>
      </c>
      <c r="E11" s="59">
        <f>D11/$D$15</f>
        <v>0.027083333333333334</v>
      </c>
      <c r="F11" s="11">
        <v>45</v>
      </c>
      <c r="G11" s="59">
        <f>F11/$F$15</f>
        <v>0.04605936540429888</v>
      </c>
      <c r="H11" s="16">
        <f>IF(F11=0,"",D11/F11-1)</f>
        <v>-0.4222222222222223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285</v>
      </c>
      <c r="E13" s="59">
        <f>D13/$D$15</f>
        <v>0.296875</v>
      </c>
      <c r="F13" s="10">
        <v>321</v>
      </c>
      <c r="G13" s="59">
        <f>F13/$F$15</f>
        <v>0.3285568065506653</v>
      </c>
      <c r="H13" s="16">
        <f>D13/F13-1</f>
        <v>-0.11214953271028039</v>
      </c>
      <c r="I13" s="58"/>
    </row>
    <row r="14" spans="1:9" ht="15">
      <c r="A14" s="36"/>
      <c r="B14" s="24"/>
      <c r="C14" s="24" t="s">
        <v>22</v>
      </c>
      <c r="D14" s="8">
        <v>2</v>
      </c>
      <c r="E14" s="59">
        <f>IF(D14=0,"",D14/$D$15)</f>
        <v>0.0020833333333333333</v>
      </c>
      <c r="F14" s="10">
        <v>19</v>
      </c>
      <c r="G14" s="59">
        <f>IF(F14=0,"",F14/$F$15)</f>
        <v>0.019447287615148412</v>
      </c>
      <c r="H14" s="16">
        <f>IF(F14=0,"",D14/F14-1)</f>
        <v>-0.8947368421052632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960</v>
      </c>
      <c r="E15" s="61">
        <f>SUM(E10:E14)</f>
        <v>1</v>
      </c>
      <c r="F15" s="81">
        <f>SUM(F10:F14)</f>
        <v>977</v>
      </c>
      <c r="G15" s="61">
        <f>SUM(G10:G14)</f>
        <v>1</v>
      </c>
      <c r="H15" s="85">
        <f>D15/F15-1</f>
        <v>-0.017400204708290734</v>
      </c>
      <c r="I15" s="58"/>
    </row>
    <row r="16" spans="1:9" ht="15">
      <c r="A16" s="76"/>
      <c r="B16" s="79"/>
      <c r="C16" s="80"/>
      <c r="D16" s="82"/>
      <c r="E16" s="60">
        <f>+D15/D17</f>
        <v>0.581465778316172</v>
      </c>
      <c r="F16" s="82"/>
      <c r="G16" s="60">
        <f>F15/F17</f>
        <v>0.6102435977514054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1651</v>
      </c>
      <c r="E17" s="22">
        <v>1</v>
      </c>
      <c r="F17" s="21">
        <f>+F8+F15</f>
        <v>1601</v>
      </c>
      <c r="G17" s="22">
        <v>1</v>
      </c>
      <c r="H17" s="54">
        <f>D17/F17-1</f>
        <v>0.031230480949406614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27" sqref="E27:E28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43</v>
      </c>
      <c r="D4" s="72"/>
      <c r="E4" s="71" t="s">
        <v>44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461</v>
      </c>
      <c r="D6" s="59">
        <f aca="true" t="shared" si="0" ref="D6:D13">C6/$C$14</f>
        <v>0.2661662817551963</v>
      </c>
      <c r="E6" s="10">
        <v>516</v>
      </c>
      <c r="F6" s="59">
        <f aca="true" t="shared" si="1" ref="F6:F13">E6/$E$14</f>
        <v>0.28746518105849583</v>
      </c>
      <c r="G6" s="15">
        <f aca="true" t="shared" si="2" ref="G6:G12">C6/E6-1</f>
        <v>-0.10658914728682167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217</v>
      </c>
      <c r="D7" s="59">
        <f t="shared" si="0"/>
        <v>0.12528868360277137</v>
      </c>
      <c r="E7" s="10">
        <v>216</v>
      </c>
      <c r="F7" s="62">
        <f t="shared" si="1"/>
        <v>0.1203342618384401</v>
      </c>
      <c r="G7" s="16">
        <f t="shared" si="2"/>
        <v>0.004629629629629539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190</v>
      </c>
      <c r="D8" s="59">
        <f t="shared" si="0"/>
        <v>0.10969976905311778</v>
      </c>
      <c r="E8" s="11">
        <v>219</v>
      </c>
      <c r="F8" s="62">
        <f t="shared" si="1"/>
        <v>0.12200557103064066</v>
      </c>
      <c r="G8" s="16">
        <f t="shared" si="2"/>
        <v>-0.13242009132420096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177</v>
      </c>
      <c r="D9" s="59">
        <f t="shared" si="0"/>
        <v>0.10219399538106236</v>
      </c>
      <c r="E9" s="10">
        <v>142</v>
      </c>
      <c r="F9" s="62">
        <f t="shared" si="1"/>
        <v>0.07910863509749304</v>
      </c>
      <c r="G9" s="16">
        <f t="shared" si="2"/>
        <v>0.2464788732394365</v>
      </c>
      <c r="I9" s="65"/>
      <c r="J9" s="65"/>
      <c r="K9" s="64"/>
    </row>
    <row r="10" spans="1:11" ht="15">
      <c r="A10" s="29">
        <v>5</v>
      </c>
      <c r="B10" s="40" t="s">
        <v>49</v>
      </c>
      <c r="C10" s="8">
        <v>107</v>
      </c>
      <c r="D10" s="59">
        <f>C10/$C$14</f>
        <v>0.0617782909930716</v>
      </c>
      <c r="E10" s="10">
        <v>115</v>
      </c>
      <c r="F10" s="62">
        <f>E10/$E$14</f>
        <v>0.06406685236768803</v>
      </c>
      <c r="G10" s="16">
        <f>C10/E10-1</f>
        <v>-0.06956521739130439</v>
      </c>
      <c r="I10" s="65"/>
      <c r="J10" s="65"/>
      <c r="K10" s="64"/>
    </row>
    <row r="11" spans="1:11" ht="15">
      <c r="A11" s="66">
        <v>6</v>
      </c>
      <c r="B11" s="40" t="s">
        <v>38</v>
      </c>
      <c r="C11" s="8">
        <v>70</v>
      </c>
      <c r="D11" s="59">
        <f t="shared" si="0"/>
        <v>0.04041570438799076</v>
      </c>
      <c r="E11" s="10">
        <v>68</v>
      </c>
      <c r="F11" s="62">
        <f t="shared" si="1"/>
        <v>0.03788300835654596</v>
      </c>
      <c r="G11" s="16">
        <f t="shared" si="2"/>
        <v>0.02941176470588225</v>
      </c>
      <c r="I11" s="65"/>
      <c r="J11" s="65"/>
      <c r="K11" s="64"/>
    </row>
    <row r="12" spans="1:11" ht="15">
      <c r="A12" s="29">
        <v>7</v>
      </c>
      <c r="B12" s="40" t="s">
        <v>41</v>
      </c>
      <c r="C12" s="8">
        <v>63</v>
      </c>
      <c r="D12" s="59">
        <f t="shared" si="0"/>
        <v>0.036374133949191687</v>
      </c>
      <c r="E12" s="11">
        <v>83</v>
      </c>
      <c r="F12" s="62">
        <f t="shared" si="1"/>
        <v>0.046239554317548746</v>
      </c>
      <c r="G12" s="16">
        <f t="shared" si="2"/>
        <v>-0.24096385542168675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447</v>
      </c>
      <c r="D13" s="59">
        <f t="shared" si="0"/>
        <v>0.25808314087759815</v>
      </c>
      <c r="E13" s="8">
        <f>E14-SUM(E6:E12)</f>
        <v>436</v>
      </c>
      <c r="F13" s="62">
        <f t="shared" si="1"/>
        <v>0.24289693593314762</v>
      </c>
      <c r="G13" s="17">
        <f>C13/E13-1</f>
        <v>0.025229357798165042</v>
      </c>
      <c r="I13" s="65"/>
      <c r="J13" s="65"/>
      <c r="K13" s="64"/>
    </row>
    <row r="14" spans="1:11" ht="15">
      <c r="A14" s="12"/>
      <c r="B14" s="19" t="s">
        <v>5</v>
      </c>
      <c r="C14" s="20">
        <v>1732</v>
      </c>
      <c r="D14" s="23">
        <v>1</v>
      </c>
      <c r="E14" s="21">
        <v>1795</v>
      </c>
      <c r="F14" s="23">
        <v>1</v>
      </c>
      <c r="G14" s="54">
        <f>C14/E14-1</f>
        <v>-0.03509749303621168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C42" sqref="C4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43</v>
      </c>
      <c r="E4" s="72"/>
      <c r="F4" s="71" t="s">
        <v>44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15</v>
      </c>
      <c r="E6" s="59">
        <f>+D6/$D$8</f>
        <v>0.045871559633027525</v>
      </c>
      <c r="F6" s="7">
        <v>18</v>
      </c>
      <c r="G6" s="59">
        <f>+F6/$F$8</f>
        <v>0.047244094488188976</v>
      </c>
      <c r="H6" s="15">
        <f>D6/F6-1</f>
        <v>-0.16666666666666663</v>
      </c>
    </row>
    <row r="7" spans="1:8" ht="15">
      <c r="A7" s="29"/>
      <c r="B7" s="6" t="s">
        <v>13</v>
      </c>
      <c r="C7" s="93"/>
      <c r="D7" s="7">
        <v>312</v>
      </c>
      <c r="E7" s="59">
        <f>+D7/$D$8</f>
        <v>0.9541284403669725</v>
      </c>
      <c r="F7" s="7">
        <v>363</v>
      </c>
      <c r="G7" s="59">
        <f>+F7/$F$8</f>
        <v>0.952755905511811</v>
      </c>
      <c r="H7" s="16">
        <f aca="true" t="shared" si="0" ref="H7:H17">D7/F7-1</f>
        <v>-0.14049586776859502</v>
      </c>
    </row>
    <row r="8" spans="1:8" ht="15">
      <c r="A8" s="75" t="s">
        <v>11</v>
      </c>
      <c r="B8" s="77" t="s">
        <v>5</v>
      </c>
      <c r="C8" s="78"/>
      <c r="D8" s="81">
        <f>SUM(D6:D7)</f>
        <v>327</v>
      </c>
      <c r="E8" s="31">
        <f>SUM(E6:E7)</f>
        <v>1</v>
      </c>
      <c r="F8" s="83">
        <f>SUM(F6:F7)</f>
        <v>381</v>
      </c>
      <c r="G8" s="31">
        <f>SUM(G6:G7)</f>
        <v>1</v>
      </c>
      <c r="H8" s="85">
        <f>D8/F8-1</f>
        <v>-0.1417322834645669</v>
      </c>
    </row>
    <row r="9" spans="1:8" ht="15">
      <c r="A9" s="76"/>
      <c r="B9" s="79"/>
      <c r="C9" s="80"/>
      <c r="D9" s="82"/>
      <c r="E9" s="60">
        <f>+D8/D17</f>
        <v>0.18879907621247113</v>
      </c>
      <c r="F9" s="84"/>
      <c r="G9" s="60">
        <f>+F8/F17</f>
        <v>0.21225626740947076</v>
      </c>
      <c r="H9" s="86"/>
    </row>
    <row r="10" spans="1:8" ht="15">
      <c r="A10" s="29"/>
      <c r="B10" s="24" t="s">
        <v>13</v>
      </c>
      <c r="C10" s="5" t="s">
        <v>17</v>
      </c>
      <c r="D10" s="8">
        <v>221</v>
      </c>
      <c r="E10" s="59">
        <f>D10/$D$15</f>
        <v>0.15729537366548044</v>
      </c>
      <c r="F10" s="10">
        <v>213</v>
      </c>
      <c r="G10" s="59">
        <f>F10/$F$15</f>
        <v>0.15063649222065065</v>
      </c>
      <c r="H10" s="16">
        <f t="shared" si="0"/>
        <v>0.03755868544600949</v>
      </c>
    </row>
    <row r="11" spans="1:8" ht="15">
      <c r="A11" s="29"/>
      <c r="B11" s="24"/>
      <c r="C11" s="6" t="s">
        <v>18</v>
      </c>
      <c r="D11" s="8">
        <v>498</v>
      </c>
      <c r="E11" s="59">
        <f>D11/$D$15</f>
        <v>0.35444839857651245</v>
      </c>
      <c r="F11" s="11">
        <v>440</v>
      </c>
      <c r="G11" s="59">
        <f>F11/$F$15</f>
        <v>0.31117397454031115</v>
      </c>
      <c r="H11" s="16">
        <f t="shared" si="0"/>
        <v>0.13181818181818183</v>
      </c>
    </row>
    <row r="12" spans="1:8" ht="15">
      <c r="A12" s="29"/>
      <c r="B12" s="24"/>
      <c r="C12" s="6" t="s">
        <v>19</v>
      </c>
      <c r="D12" s="8">
        <v>6</v>
      </c>
      <c r="E12" s="59">
        <f>D12/$D$15</f>
        <v>0.004270462633451958</v>
      </c>
      <c r="F12" s="10">
        <v>4</v>
      </c>
      <c r="G12" s="59">
        <f>F12/$F$15</f>
        <v>0.002828854314002829</v>
      </c>
      <c r="H12" s="16">
        <f>IF(F12=0," ",D12/F12-1)</f>
        <v>0.5</v>
      </c>
    </row>
    <row r="13" spans="1:8" ht="15">
      <c r="A13" s="29"/>
      <c r="B13" s="24"/>
      <c r="C13" s="6" t="s">
        <v>20</v>
      </c>
      <c r="D13" s="8">
        <v>617</v>
      </c>
      <c r="E13" s="59">
        <f>D13/$D$15</f>
        <v>0.4391459074733096</v>
      </c>
      <c r="F13" s="10">
        <v>620</v>
      </c>
      <c r="G13" s="59">
        <f>F13/$F$15</f>
        <v>0.43847241867043846</v>
      </c>
      <c r="H13" s="16">
        <f t="shared" si="0"/>
        <v>-0.004838709677419395</v>
      </c>
    </row>
    <row r="14" spans="1:8" ht="15">
      <c r="A14" s="32"/>
      <c r="B14" s="24"/>
      <c r="C14" s="9" t="s">
        <v>21</v>
      </c>
      <c r="D14" s="8">
        <v>63</v>
      </c>
      <c r="E14" s="59">
        <f>D14/$D$15</f>
        <v>0.044839857651245554</v>
      </c>
      <c r="F14" s="10">
        <v>137</v>
      </c>
      <c r="G14" s="59">
        <f>F14/$F$15</f>
        <v>0.09688826025459689</v>
      </c>
      <c r="H14" s="16">
        <f t="shared" si="0"/>
        <v>-0.5401459854014599</v>
      </c>
    </row>
    <row r="15" spans="1:8" ht="15">
      <c r="A15" s="93" t="s">
        <v>14</v>
      </c>
      <c r="B15" s="77" t="s">
        <v>5</v>
      </c>
      <c r="C15" s="78"/>
      <c r="D15" s="81">
        <f>SUM(D10:D14)</f>
        <v>1405</v>
      </c>
      <c r="E15" s="31">
        <f>SUM(E10:E14)</f>
        <v>1</v>
      </c>
      <c r="F15" s="81">
        <f>SUM(F10:F14)</f>
        <v>1414</v>
      </c>
      <c r="G15" s="31">
        <f>SUM(G10:G14)</f>
        <v>1</v>
      </c>
      <c r="H15" s="85">
        <f>D15/F15-1</f>
        <v>-0.006364922206506418</v>
      </c>
    </row>
    <row r="16" spans="1:8" ht="15">
      <c r="A16" s="76"/>
      <c r="B16" s="79"/>
      <c r="C16" s="80"/>
      <c r="D16" s="82"/>
      <c r="E16" s="60">
        <f>+D15/D17</f>
        <v>0.8112009237875288</v>
      </c>
      <c r="F16" s="82"/>
      <c r="G16" s="60">
        <f>F15/F17</f>
        <v>0.7877437325905292</v>
      </c>
      <c r="H16" s="86"/>
    </row>
    <row r="17" spans="1:8" ht="15">
      <c r="A17" s="27"/>
      <c r="B17" s="19" t="s">
        <v>5</v>
      </c>
      <c r="C17" s="28"/>
      <c r="D17" s="21">
        <f>+D15+D8</f>
        <v>1732</v>
      </c>
      <c r="E17" s="22">
        <f>E9+E16</f>
        <v>1</v>
      </c>
      <c r="F17" s="21">
        <f>+F15+F8</f>
        <v>1795</v>
      </c>
      <c r="G17" s="22">
        <f>G9+G16</f>
        <v>1</v>
      </c>
      <c r="H17" s="18">
        <f t="shared" si="0"/>
        <v>-0.03509749303621168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173</v>
      </c>
      <c r="C23" s="63">
        <f aca="true" t="shared" si="1" ref="C23:C37">B23/$B$38</f>
        <v>0.09988452655889145</v>
      </c>
    </row>
    <row r="24" spans="1:3" ht="15">
      <c r="A24" s="45">
        <v>2006</v>
      </c>
      <c r="B24" s="45">
        <v>172</v>
      </c>
      <c r="C24" s="63">
        <f t="shared" si="1"/>
        <v>0.09930715935334873</v>
      </c>
    </row>
    <row r="25" spans="1:3" ht="15">
      <c r="A25" s="45">
        <v>2004</v>
      </c>
      <c r="B25" s="45">
        <v>152</v>
      </c>
      <c r="C25" s="63">
        <f t="shared" si="1"/>
        <v>0.08775981524249422</v>
      </c>
    </row>
    <row r="26" spans="1:3" ht="15">
      <c r="A26" s="45">
        <v>2003</v>
      </c>
      <c r="B26" s="45">
        <v>145</v>
      </c>
      <c r="C26" s="63">
        <f t="shared" si="1"/>
        <v>0.08371824480369515</v>
      </c>
    </row>
    <row r="27" spans="1:3" ht="15">
      <c r="A27" s="45">
        <v>2007</v>
      </c>
      <c r="B27" s="45">
        <v>124</v>
      </c>
      <c r="C27" s="63">
        <f t="shared" si="1"/>
        <v>0.07159353348729793</v>
      </c>
    </row>
    <row r="28" spans="1:3" ht="15">
      <c r="A28" s="45">
        <v>2008</v>
      </c>
      <c r="B28" s="45">
        <v>119</v>
      </c>
      <c r="C28" s="63">
        <f t="shared" si="1"/>
        <v>0.0687066974595843</v>
      </c>
    </row>
    <row r="29" spans="1:3" ht="15">
      <c r="A29" s="45">
        <v>2002</v>
      </c>
      <c r="B29" s="45">
        <v>114</v>
      </c>
      <c r="C29" s="63">
        <f t="shared" si="1"/>
        <v>0.06581986143187067</v>
      </c>
    </row>
    <row r="30" spans="1:3" ht="15">
      <c r="A30" s="45">
        <v>2001</v>
      </c>
      <c r="B30" s="45">
        <v>100</v>
      </c>
      <c r="C30" s="63">
        <f t="shared" si="1"/>
        <v>0.057736720554272515</v>
      </c>
    </row>
    <row r="31" spans="1:3" ht="15">
      <c r="A31" s="45">
        <v>2009</v>
      </c>
      <c r="B31" s="45">
        <v>94</v>
      </c>
      <c r="C31" s="63">
        <f t="shared" si="1"/>
        <v>0.054272517321016164</v>
      </c>
    </row>
    <row r="32" spans="1:3" ht="15">
      <c r="A32" s="45">
        <v>2010</v>
      </c>
      <c r="B32" s="45">
        <v>81</v>
      </c>
      <c r="C32" s="63">
        <f t="shared" si="1"/>
        <v>0.04676674364896074</v>
      </c>
    </row>
    <row r="33" spans="1:3" ht="15">
      <c r="A33" s="45">
        <v>2000</v>
      </c>
      <c r="B33" s="45">
        <v>67</v>
      </c>
      <c r="C33" s="63">
        <f t="shared" si="1"/>
        <v>0.03868360277136259</v>
      </c>
    </row>
    <row r="34" spans="1:3" ht="15">
      <c r="A34" s="45">
        <v>2013</v>
      </c>
      <c r="B34" s="45">
        <v>66</v>
      </c>
      <c r="C34" s="63">
        <f t="shared" si="1"/>
        <v>0.03810623556581986</v>
      </c>
    </row>
    <row r="35" spans="1:3" ht="15">
      <c r="A35" s="45">
        <v>2011</v>
      </c>
      <c r="B35" s="45">
        <v>57</v>
      </c>
      <c r="C35" s="63">
        <f t="shared" si="1"/>
        <v>0.032909930715935336</v>
      </c>
    </row>
    <row r="36" spans="1:3" ht="15">
      <c r="A36" s="45">
        <v>2012</v>
      </c>
      <c r="B36" s="45">
        <v>44</v>
      </c>
      <c r="C36" s="63">
        <f t="shared" si="1"/>
        <v>0.025404157043879907</v>
      </c>
    </row>
    <row r="37" spans="1:3" ht="15">
      <c r="A37" s="44" t="s">
        <v>25</v>
      </c>
      <c r="B37" s="44">
        <f>B38-SUM(B23:B36)</f>
        <v>224</v>
      </c>
      <c r="C37" s="63">
        <f t="shared" si="1"/>
        <v>0.12933025404157045</v>
      </c>
    </row>
    <row r="38" spans="1:4" ht="15">
      <c r="A38" s="49" t="s">
        <v>28</v>
      </c>
      <c r="B38" s="52">
        <f>D17</f>
        <v>1732</v>
      </c>
      <c r="C38" s="50">
        <f>SUM(C23:C37)</f>
        <v>0.9999999999999998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9" dxfId="12" operator="lessThan">
      <formula>0</formula>
    </cfRule>
  </conditionalFormatting>
  <conditionalFormatting sqref="H17">
    <cfRule type="cellIs" priority="8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2019-08-23T15:06:00Z</dcterms:modified>
  <cp:category/>
  <cp:version/>
  <cp:contentType/>
  <cp:contentStatus/>
</cp:coreProperties>
</file>