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2555" windowHeight="122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<sst xmlns="http://schemas.openxmlformats.org/spreadsheetml/2006/main" count="104" uniqueCount="50">
  <si>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</si>
  <si>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</si>
  <si>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</si>
  <si>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</si>
  <si>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</si>
  <si>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</si>
  <si>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</si>
  <si>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</si>
  <si>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</si>
  <si>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</si>
  <si>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</si>
  <si>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</si>
  <si>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</si>
  <si>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</si>
  <si>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</si>
  <si>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</si>
  <si>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</si>
  <si>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</si>
  <si>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</si>
  <si>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</si>
  <si>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</si>
  <si>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</si>
  <si>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</si>
  <si>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</si>
  <si>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</si>
  <si>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</si>
  <si>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</si>
  <si>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</si>
  <si>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</si>
  <si>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</si>
  <si>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</si>
  <si>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</si>
  <si>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</si>
  <si>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</si>
  <si>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</si>
  <si>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</si>
  <si>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</si>
  <si>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</si>
  <si>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VAN HOOL</t>
  </si>
  <si>
    <t>AUTOSAN</t>
  </si>
  <si>
    <t>Pierwsze rejestracje NOWYCH autobusów w Polsce 
styczeń - czerwiec 2019 rok</t>
  </si>
  <si>
    <t>1 - 6.2019</t>
  </si>
  <si>
    <t>1 - 6.2018</t>
  </si>
  <si>
    <t>VDL BOVA</t>
  </si>
  <si>
    <t>Pierwsze rejestracje NOWYCH autobusów w Polsce
styczeń - CZERWIEC 2019 rok
według segmentów</t>
  </si>
  <si>
    <t>RENAULT</t>
  </si>
  <si>
    <t>Pierwsze rejestracje UŻYWANYCH autobusów w Polsce, 
styczeń - czerwiec 2019 rok</t>
  </si>
  <si>
    <t>Pierwsze rejestracje UŻYWANYCH autobusów w Polsce
styczeń - czerwiec 2019 rok
według segmentów</t>
  </si>
  <si>
    <t>Pierwsze rejestracje używanych autobusów, 
według roku produkcji; styczeń - czerwiec 2019</t>
  </si>
  <si>
    <t>VDL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</si>
</sst>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B27" sqref="B27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40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713</v>
      </c>
      <c r="D6" s="59">
        <f aca="true" t="shared" si="0" ref="D6:D14">C6/$C$15</f>
        <v>0.4614886731391586</v>
      </c>
      <c r="E6" s="10">
        <v>604</v>
      </c>
      <c r="F6" s="59">
        <f aca="true" t="shared" si="1" ref="F6:F14">E6/$E$15</f>
        <v>0.4206128133704735</v>
      </c>
      <c r="G6" s="16">
        <f>C6/E6-1</f>
        <v>0.18046357615894038</v>
      </c>
      <c r="H6" s="65"/>
      <c r="I6" s="57"/>
      <c r="J6" s="64"/>
    </row>
    <row r="7" spans="1:10" ht="15">
      <c r="A7" s="3">
        <v>2</v>
      </c>
      <c r="B7" s="6" t="s">
        <v>34</v>
      </c>
      <c r="C7" s="7">
        <v>208</v>
      </c>
      <c r="D7" s="59">
        <f t="shared" si="0"/>
        <v>0.13462783171521037</v>
      </c>
      <c r="E7" s="10">
        <v>167</v>
      </c>
      <c r="F7" s="59">
        <f t="shared" si="1"/>
        <v>0.11629526462395544</v>
      </c>
      <c r="G7" s="16">
        <f>C7/E7-1</f>
        <v>0.2455089820359282</v>
      </c>
      <c r="H7" s="65"/>
      <c r="I7" s="57"/>
      <c r="J7" s="64"/>
    </row>
    <row r="8" spans="1:10" ht="15">
      <c r="A8" s="3">
        <v>3</v>
      </c>
      <c r="B8" s="6" t="s">
        <v>29</v>
      </c>
      <c r="C8" s="8">
        <v>206</v>
      </c>
      <c r="D8" s="59">
        <f t="shared" si="0"/>
        <v>0.13333333333333333</v>
      </c>
      <c r="E8" s="11">
        <v>230</v>
      </c>
      <c r="F8" s="59">
        <f t="shared" si="1"/>
        <v>0.16016713091922005</v>
      </c>
      <c r="G8" s="16">
        <f aca="true" t="shared" si="2" ref="G8:G13">IF(E8=0,"",C8/E8-1)</f>
        <v>-0.10434782608695647</v>
      </c>
      <c r="H8" s="65"/>
      <c r="I8" s="57"/>
      <c r="J8" s="64"/>
    </row>
    <row r="9" spans="1:10" ht="15">
      <c r="A9" s="3">
        <v>4</v>
      </c>
      <c r="B9" s="40" t="s">
        <v>36</v>
      </c>
      <c r="C9" s="8">
        <v>137</v>
      </c>
      <c r="D9" s="59">
        <f t="shared" si="0"/>
        <v>0.08867313915857605</v>
      </c>
      <c r="E9" s="10">
        <v>68</v>
      </c>
      <c r="F9" s="59">
        <f t="shared" si="1"/>
        <v>0.04735376044568245</v>
      </c>
      <c r="G9" s="16">
        <f t="shared" si="2"/>
        <v>1.0147058823529411</v>
      </c>
      <c r="H9" s="65"/>
      <c r="I9" s="57"/>
      <c r="J9" s="64"/>
    </row>
    <row r="10" spans="1:10" ht="15">
      <c r="A10" s="3">
        <v>5</v>
      </c>
      <c r="B10" s="38" t="s">
        <v>39</v>
      </c>
      <c r="C10" s="8">
        <v>43</v>
      </c>
      <c r="D10" s="59">
        <f t="shared" si="0"/>
        <v>0.027831715210355986</v>
      </c>
      <c r="E10" s="10">
        <v>43</v>
      </c>
      <c r="F10" s="59">
        <f t="shared" si="1"/>
        <v>0.029944289693593314</v>
      </c>
      <c r="G10" s="16">
        <f t="shared" si="2"/>
        <v>0</v>
      </c>
      <c r="H10" s="65"/>
      <c r="I10" s="57"/>
      <c r="J10" s="64"/>
    </row>
    <row r="11" spans="1:10" ht="15">
      <c r="A11" s="39">
        <v>6</v>
      </c>
      <c r="B11" s="6" t="s">
        <v>43</v>
      </c>
      <c r="C11" s="8">
        <v>39</v>
      </c>
      <c r="D11" s="59">
        <f t="shared" si="0"/>
        <v>0.02524271844660194</v>
      </c>
      <c r="E11" s="10">
        <v>32</v>
      </c>
      <c r="F11" s="59">
        <f t="shared" si="1"/>
        <v>0.022284122562674095</v>
      </c>
      <c r="G11" s="16">
        <f t="shared" si="2"/>
        <v>0.21875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199</v>
      </c>
      <c r="D14" s="59">
        <f t="shared" si="0"/>
        <v>0.12880258899676375</v>
      </c>
      <c r="E14" s="8">
        <f>E15-SUM(E6:E13)</f>
        <v>292</v>
      </c>
      <c r="F14" s="59">
        <f t="shared" si="1"/>
        <v>0.20334261838440112</v>
      </c>
      <c r="G14" s="16">
        <f>C14/E14-1</f>
        <v>-0.31849315068493156</v>
      </c>
      <c r="H14" s="65"/>
      <c r="I14" s="57"/>
      <c r="J14" s="64"/>
    </row>
    <row r="15" spans="1:10" ht="15">
      <c r="A15" s="12"/>
      <c r="B15" s="19" t="s">
        <v>33</v>
      </c>
      <c r="C15" s="20">
        <v>1545</v>
      </c>
      <c r="D15" s="22">
        <v>1</v>
      </c>
      <c r="E15" s="21">
        <v>1436</v>
      </c>
      <c r="F15" s="23">
        <v>1</v>
      </c>
      <c r="G15" s="54">
        <f>C15/E15-1</f>
        <v>0.0759052924791086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6" operator="lessThan">
      <formula>0</formula>
    </cfRule>
  </conditionalFormatting>
  <conditionalFormatting sqref="G6:G14">
    <cfRule type="cellIs" priority="6" dxfId="16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C24" sqref="C24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44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7</v>
      </c>
      <c r="E6" s="59">
        <f>IF(D6=0,"",D6/$D$8)</f>
        <v>0.010687022900763359</v>
      </c>
      <c r="F6" s="10">
        <v>13</v>
      </c>
      <c r="G6" s="4">
        <f>IF(F6=0,"",F6/$F$8)</f>
        <v>0.02376599634369287</v>
      </c>
      <c r="H6" s="16">
        <f>IF(F6=0,"",D6/F6-1)</f>
        <v>-0.46153846153846156</v>
      </c>
    </row>
    <row r="7" spans="1:9" ht="15">
      <c r="A7" s="35"/>
      <c r="B7" s="6" t="s">
        <v>13</v>
      </c>
      <c r="C7" s="93"/>
      <c r="D7" s="7">
        <v>648</v>
      </c>
      <c r="E7" s="59">
        <f>+D7/$D$8</f>
        <v>0.9893129770992366</v>
      </c>
      <c r="F7" s="10">
        <v>534</v>
      </c>
      <c r="G7" s="59">
        <f>+F7/$F$8</f>
        <v>0.9762340036563071</v>
      </c>
      <c r="H7" s="16">
        <f>D7/F7-1</f>
        <v>0.2134831460674158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655</v>
      </c>
      <c r="E8" s="61">
        <f>SUM(E6:E7)</f>
        <v>1</v>
      </c>
      <c r="F8" s="83">
        <f>SUM(F6:F7)</f>
        <v>547</v>
      </c>
      <c r="G8" s="61">
        <f>SUM(G6:G7)</f>
        <v>1</v>
      </c>
      <c r="H8" s="85">
        <f>D8/F8-1</f>
        <v>0.19744058500914075</v>
      </c>
      <c r="I8" s="58"/>
    </row>
    <row r="9" spans="1:9" ht="15">
      <c r="A9" s="76"/>
      <c r="B9" s="79"/>
      <c r="C9" s="80"/>
      <c r="D9" s="82"/>
      <c r="E9" s="60">
        <f>+D8/D17</f>
        <v>0.42394822006472493</v>
      </c>
      <c r="F9" s="84"/>
      <c r="G9" s="60">
        <f>+F8/F17</f>
        <v>0.38091922005571033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597</v>
      </c>
      <c r="E10" s="59">
        <f>D10/$D$15</f>
        <v>0.6707865168539325</v>
      </c>
      <c r="F10" s="10">
        <v>532</v>
      </c>
      <c r="G10" s="59">
        <f>F10/$F$15</f>
        <v>0.5984251968503937</v>
      </c>
      <c r="H10" s="16">
        <f>D10/F10-1</f>
        <v>0.1221804511278195</v>
      </c>
      <c r="I10" s="58"/>
    </row>
    <row r="11" spans="1:9" ht="15">
      <c r="A11" s="35"/>
      <c r="B11" s="6"/>
      <c r="C11" s="24" t="s">
        <v>18</v>
      </c>
      <c r="D11" s="8">
        <v>26</v>
      </c>
      <c r="E11" s="59">
        <f>D11/$D$15</f>
        <v>0.029213483146067417</v>
      </c>
      <c r="F11" s="11">
        <v>37</v>
      </c>
      <c r="G11" s="59">
        <f>F11/$F$15</f>
        <v>0.04161979752530934</v>
      </c>
      <c r="H11" s="16">
        <f>IF(F11=0,"",D11/F11-1)</f>
        <v>-0.29729729729729726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266</v>
      </c>
      <c r="E13" s="59">
        <f>D13/$D$15</f>
        <v>0.298876404494382</v>
      </c>
      <c r="F13" s="10">
        <v>302</v>
      </c>
      <c r="G13" s="59">
        <f>F13/$F$15</f>
        <v>0.33970753655793023</v>
      </c>
      <c r="H13" s="16">
        <f>D13/F13-1</f>
        <v>-0.11920529801324509</v>
      </c>
      <c r="I13" s="58"/>
    </row>
    <row r="14" spans="1:9" ht="15">
      <c r="A14" s="36"/>
      <c r="B14" s="24"/>
      <c r="C14" s="24" t="s">
        <v>22</v>
      </c>
      <c r="D14" s="8">
        <v>1</v>
      </c>
      <c r="E14" s="59">
        <f>IF(D14=0,"",D14/$D$15)</f>
        <v>0.0011235955056179776</v>
      </c>
      <c r="F14" s="10">
        <v>18</v>
      </c>
      <c r="G14" s="59">
        <f>IF(F14=0,"",F14/$F$15)</f>
        <v>0.020247469066366704</v>
      </c>
      <c r="H14" s="16">
        <f>IF(F14=0,"",D14/F14-1)</f>
        <v>-0.9444444444444444</v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890</v>
      </c>
      <c r="E15" s="61">
        <f>SUM(E10:E14)</f>
        <v>1</v>
      </c>
      <c r="F15" s="81">
        <f>SUM(F10:F14)</f>
        <v>889</v>
      </c>
      <c r="G15" s="61">
        <f>SUM(G10:G14)</f>
        <v>0.9999999999999999</v>
      </c>
      <c r="H15" s="85">
        <f>D15/F15-1</f>
        <v>0.0011248593925758943</v>
      </c>
      <c r="I15" s="58"/>
    </row>
    <row r="16" spans="1:9" ht="15">
      <c r="A16" s="76"/>
      <c r="B16" s="79"/>
      <c r="C16" s="80"/>
      <c r="D16" s="82"/>
      <c r="E16" s="60">
        <f>+D15/D17</f>
        <v>0.5760517799352751</v>
      </c>
      <c r="F16" s="82"/>
      <c r="G16" s="60">
        <f>F15/F17</f>
        <v>0.6190807799442897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1545</v>
      </c>
      <c r="E17" s="22">
        <v>1</v>
      </c>
      <c r="F17" s="21">
        <f>+F8+F15</f>
        <v>1436</v>
      </c>
      <c r="G17" s="22">
        <v>1</v>
      </c>
      <c r="H17" s="54">
        <f>D17/F17-1</f>
        <v>0.0759052924791086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6" operator="lessThan">
      <formula>0</formula>
    </cfRule>
  </conditionalFormatting>
  <conditionalFormatting sqref="H17">
    <cfRule type="cellIs" priority="4" dxfId="16" operator="lessThan">
      <formula>0</formula>
    </cfRule>
  </conditionalFormatting>
  <conditionalFormatting sqref="H14">
    <cfRule type="cellIs" priority="3" dxfId="16" operator="lessThan">
      <formula>0</formula>
    </cfRule>
  </conditionalFormatting>
  <conditionalFormatting sqref="H11:H12">
    <cfRule type="cellIs" priority="1" dxfId="16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24" sqref="E24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400</v>
      </c>
      <c r="D6" s="59">
        <f aca="true" t="shared" si="0" ref="D6:D13">C6/$C$14</f>
        <v>0.26058631921824105</v>
      </c>
      <c r="E6" s="10">
        <v>458</v>
      </c>
      <c r="F6" s="59">
        <f aca="true" t="shared" si="1" ref="F6:F13">E6/$E$14</f>
        <v>0.2885948330182735</v>
      </c>
      <c r="G6" s="15">
        <f aca="true" t="shared" si="2" ref="G6:G12">C6/E6-1</f>
        <v>-0.1266375545851528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194</v>
      </c>
      <c r="D7" s="59">
        <f t="shared" si="0"/>
        <v>0.12638436482084692</v>
      </c>
      <c r="E7" s="10">
        <v>190</v>
      </c>
      <c r="F7" s="62">
        <f t="shared" si="1"/>
        <v>0.11972274732199117</v>
      </c>
      <c r="G7" s="16">
        <f t="shared" si="2"/>
        <v>0.021052631578947434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177</v>
      </c>
      <c r="D8" s="59">
        <f t="shared" si="0"/>
        <v>0.11530944625407166</v>
      </c>
      <c r="E8" s="11">
        <v>193</v>
      </c>
      <c r="F8" s="62">
        <f t="shared" si="1"/>
        <v>0.12161310649023314</v>
      </c>
      <c r="G8" s="16">
        <f t="shared" si="2"/>
        <v>-0.08290155440414504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157</v>
      </c>
      <c r="D9" s="59">
        <f t="shared" si="0"/>
        <v>0.1022801302931596</v>
      </c>
      <c r="E9" s="10">
        <v>121</v>
      </c>
      <c r="F9" s="62">
        <f t="shared" si="1"/>
        <v>0.07624448645242596</v>
      </c>
      <c r="G9" s="16">
        <f t="shared" si="2"/>
        <v>0.2975206611570247</v>
      </c>
      <c r="I9" s="65"/>
      <c r="J9" s="65"/>
      <c r="K9" s="64"/>
    </row>
    <row r="10" spans="1:11" ht="15">
      <c r="A10" s="29">
        <v>5</v>
      </c>
      <c r="B10" s="40" t="s">
        <v>49</v>
      </c>
      <c r="C10" s="8">
        <v>95</v>
      </c>
      <c r="D10" s="59">
        <f>C10/$C$14</f>
        <v>0.06188925081433225</v>
      </c>
      <c r="E10" s="10">
        <v>108</v>
      </c>
      <c r="F10" s="62">
        <f>E10/$E$14</f>
        <v>0.06805293005671077</v>
      </c>
      <c r="G10" s="16">
        <f>C10/E10-1</f>
        <v>-0.12037037037037035</v>
      </c>
      <c r="I10" s="65"/>
      <c r="J10" s="65"/>
      <c r="K10" s="64"/>
    </row>
    <row r="11" spans="1:11" ht="15">
      <c r="A11" s="66">
        <v>6</v>
      </c>
      <c r="B11" s="40" t="s">
        <v>38</v>
      </c>
      <c r="C11" s="8">
        <v>60</v>
      </c>
      <c r="D11" s="59">
        <f t="shared" si="0"/>
        <v>0.03908794788273615</v>
      </c>
      <c r="E11" s="10">
        <v>59</v>
      </c>
      <c r="F11" s="62">
        <f t="shared" si="1"/>
        <v>0.037177063642092</v>
      </c>
      <c r="G11" s="16">
        <f t="shared" si="2"/>
        <v>0.016949152542372836</v>
      </c>
      <c r="I11" s="65"/>
      <c r="J11" s="65"/>
      <c r="K11" s="64"/>
    </row>
    <row r="12" spans="1:11" ht="15">
      <c r="A12" s="29">
        <v>7</v>
      </c>
      <c r="B12" s="40" t="s">
        <v>45</v>
      </c>
      <c r="C12" s="8">
        <v>56</v>
      </c>
      <c r="D12" s="59">
        <f t="shared" si="0"/>
        <v>0.036482084690553744</v>
      </c>
      <c r="E12" s="11">
        <v>78</v>
      </c>
      <c r="F12" s="62">
        <f t="shared" si="1"/>
        <v>0.04914933837429111</v>
      </c>
      <c r="G12" s="16">
        <f t="shared" si="2"/>
        <v>-0.28205128205128205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396</v>
      </c>
      <c r="D13" s="59">
        <f t="shared" si="0"/>
        <v>0.2579804560260586</v>
      </c>
      <c r="E13" s="8">
        <f>E14-SUM(E6:E12)</f>
        <v>380</v>
      </c>
      <c r="F13" s="62">
        <f t="shared" si="1"/>
        <v>0.23944549464398235</v>
      </c>
      <c r="G13" s="17">
        <f>C13/E13-1</f>
        <v>0.042105263157894646</v>
      </c>
      <c r="I13" s="65"/>
      <c r="J13" s="65"/>
      <c r="K13" s="64"/>
    </row>
    <row r="14" spans="1:11" ht="15">
      <c r="A14" s="12"/>
      <c r="B14" s="19" t="s">
        <v>5</v>
      </c>
      <c r="C14" s="20">
        <v>1535</v>
      </c>
      <c r="D14" s="23">
        <v>1</v>
      </c>
      <c r="E14" s="21">
        <v>1587</v>
      </c>
      <c r="F14" s="23">
        <v>1</v>
      </c>
      <c r="G14" s="54">
        <f>C14/E14-1</f>
        <v>-0.0327662255828608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6" operator="lessThan">
      <formula>0</formula>
    </cfRule>
  </conditionalFormatting>
  <conditionalFormatting sqref="G14">
    <cfRule type="cellIs" priority="3" dxfId="16" operator="lessThan">
      <formula>0</formula>
    </cfRule>
  </conditionalFormatting>
  <conditionalFormatting sqref="G12">
    <cfRule type="cellIs" priority="2" dxfId="16" operator="lessThan">
      <formula>0</formula>
    </cfRule>
  </conditionalFormatting>
  <conditionalFormatting sqref="G10">
    <cfRule type="cellIs" priority="1" dxfId="16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N24" sqref="N24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47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13</v>
      </c>
      <c r="E6" s="59">
        <f>+D6/$D$8</f>
        <v>0.046263345195729534</v>
      </c>
      <c r="F6" s="7">
        <v>15</v>
      </c>
      <c r="G6" s="59">
        <f>+F6/$F$8</f>
        <v>0.045454545454545456</v>
      </c>
      <c r="H6" s="15">
        <f>D6/F6-1</f>
        <v>-0.1333333333333333</v>
      </c>
    </row>
    <row r="7" spans="1:8" ht="15">
      <c r="A7" s="29"/>
      <c r="B7" s="6" t="s">
        <v>13</v>
      </c>
      <c r="C7" s="93"/>
      <c r="D7" s="7">
        <v>268</v>
      </c>
      <c r="E7" s="59">
        <f>+D7/$D$8</f>
        <v>0.9537366548042705</v>
      </c>
      <c r="F7" s="7">
        <v>315</v>
      </c>
      <c r="G7" s="59">
        <f>+F7/$F$8</f>
        <v>0.9545454545454546</v>
      </c>
      <c r="H7" s="16">
        <f aca="true" t="shared" si="0" ref="H7:H17">D7/F7-1</f>
        <v>-0.14920634920634923</v>
      </c>
    </row>
    <row r="8" spans="1:8" ht="15">
      <c r="A8" s="75" t="s">
        <v>11</v>
      </c>
      <c r="B8" s="77" t="s">
        <v>5</v>
      </c>
      <c r="C8" s="78"/>
      <c r="D8" s="81">
        <f>SUM(D6:D7)</f>
        <v>281</v>
      </c>
      <c r="E8" s="31">
        <f>SUM(E6:E7)</f>
        <v>1</v>
      </c>
      <c r="F8" s="83">
        <f>SUM(F6:F7)</f>
        <v>330</v>
      </c>
      <c r="G8" s="31">
        <f>SUM(G6:G7)</f>
        <v>1</v>
      </c>
      <c r="H8" s="85">
        <f>D8/F8-1</f>
        <v>-0.14848484848484844</v>
      </c>
    </row>
    <row r="9" spans="1:8" ht="15">
      <c r="A9" s="76"/>
      <c r="B9" s="79"/>
      <c r="C9" s="80"/>
      <c r="D9" s="82"/>
      <c r="E9" s="60">
        <f>+D8/D17</f>
        <v>0.18306188925081432</v>
      </c>
      <c r="F9" s="84"/>
      <c r="G9" s="60">
        <f>+F8/F17</f>
        <v>0.20793950850661624</v>
      </c>
      <c r="H9" s="86"/>
    </row>
    <row r="10" spans="1:8" ht="15">
      <c r="A10" s="29"/>
      <c r="B10" s="24" t="s">
        <v>13</v>
      </c>
      <c r="C10" s="5" t="s">
        <v>17</v>
      </c>
      <c r="D10" s="8">
        <v>192</v>
      </c>
      <c r="E10" s="59">
        <f>D10/$D$15</f>
        <v>0.15311004784688995</v>
      </c>
      <c r="F10" s="10">
        <v>182</v>
      </c>
      <c r="G10" s="59">
        <f>F10/$F$15</f>
        <v>0.14478918058870327</v>
      </c>
      <c r="H10" s="16">
        <f t="shared" si="0"/>
        <v>0.05494505494505497</v>
      </c>
    </row>
    <row r="11" spans="1:8" ht="15">
      <c r="A11" s="29"/>
      <c r="B11" s="24"/>
      <c r="C11" s="6" t="s">
        <v>18</v>
      </c>
      <c r="D11" s="8">
        <v>443</v>
      </c>
      <c r="E11" s="59">
        <f>D11/$D$15</f>
        <v>0.3532695374800638</v>
      </c>
      <c r="F11" s="11">
        <v>367</v>
      </c>
      <c r="G11" s="59">
        <f>F11/$F$15</f>
        <v>0.29196499602227527</v>
      </c>
      <c r="H11" s="16">
        <f t="shared" si="0"/>
        <v>0.20708446866485009</v>
      </c>
    </row>
    <row r="12" spans="1:8" ht="15">
      <c r="A12" s="29"/>
      <c r="B12" s="24"/>
      <c r="C12" s="6" t="s">
        <v>19</v>
      </c>
      <c r="D12" s="8">
        <v>6</v>
      </c>
      <c r="E12" s="59">
        <f>D12/$D$15</f>
        <v>0.004784688995215311</v>
      </c>
      <c r="F12" s="10">
        <v>4</v>
      </c>
      <c r="G12" s="59">
        <f>F12/$F$15</f>
        <v>0.0031821797931583136</v>
      </c>
      <c r="H12" s="16">
        <f>IF(F12=0," ",D12/F12-1)</f>
        <v>0.5</v>
      </c>
    </row>
    <row r="13" spans="1:8" ht="15">
      <c r="A13" s="29"/>
      <c r="B13" s="24"/>
      <c r="C13" s="6" t="s">
        <v>20</v>
      </c>
      <c r="D13" s="8">
        <v>561</v>
      </c>
      <c r="E13" s="59">
        <f>D13/$D$15</f>
        <v>0.4473684210526316</v>
      </c>
      <c r="F13" s="10">
        <v>568</v>
      </c>
      <c r="G13" s="59">
        <f>F13/$F$15</f>
        <v>0.4518695306284805</v>
      </c>
      <c r="H13" s="16">
        <f t="shared" si="0"/>
        <v>-0.01232394366197187</v>
      </c>
    </row>
    <row r="14" spans="1:8" ht="15">
      <c r="A14" s="32"/>
      <c r="B14" s="24"/>
      <c r="C14" s="9" t="s">
        <v>21</v>
      </c>
      <c r="D14" s="8">
        <v>52</v>
      </c>
      <c r="E14" s="59">
        <f>D14/$D$15</f>
        <v>0.04146730462519936</v>
      </c>
      <c r="F14" s="10">
        <v>136</v>
      </c>
      <c r="G14" s="59">
        <f>F14/$F$15</f>
        <v>0.10819411296738266</v>
      </c>
      <c r="H14" s="16">
        <f t="shared" si="0"/>
        <v>-0.6176470588235294</v>
      </c>
    </row>
    <row r="15" spans="1:8" ht="15">
      <c r="A15" s="93" t="s">
        <v>14</v>
      </c>
      <c r="B15" s="77" t="s">
        <v>5</v>
      </c>
      <c r="C15" s="78"/>
      <c r="D15" s="81">
        <f>SUM(D10:D14)</f>
        <v>1254</v>
      </c>
      <c r="E15" s="31">
        <f>SUM(E10:E14)</f>
        <v>0.9999999999999999</v>
      </c>
      <c r="F15" s="81">
        <f>SUM(F10:F14)</f>
        <v>1257</v>
      </c>
      <c r="G15" s="31">
        <f>SUM(G10:G14)</f>
        <v>1</v>
      </c>
      <c r="H15" s="85">
        <f>D15/F15-1</f>
        <v>-0.0023866348448687846</v>
      </c>
    </row>
    <row r="16" spans="1:8" ht="15">
      <c r="A16" s="76"/>
      <c r="B16" s="79"/>
      <c r="C16" s="80"/>
      <c r="D16" s="82"/>
      <c r="E16" s="60">
        <f>+D15/D17</f>
        <v>0.8169381107491857</v>
      </c>
      <c r="F16" s="82"/>
      <c r="G16" s="60">
        <f>F15/F17</f>
        <v>0.7920604914933838</v>
      </c>
      <c r="H16" s="86"/>
    </row>
    <row r="17" spans="1:8" ht="15">
      <c r="A17" s="27"/>
      <c r="B17" s="19" t="s">
        <v>5</v>
      </c>
      <c r="C17" s="28"/>
      <c r="D17" s="21">
        <f>+D15+D8</f>
        <v>1535</v>
      </c>
      <c r="E17" s="22">
        <f>E9+E16</f>
        <v>1</v>
      </c>
      <c r="F17" s="21">
        <f>+F15+F8</f>
        <v>1587</v>
      </c>
      <c r="G17" s="22">
        <f>G9+G16</f>
        <v>1</v>
      </c>
      <c r="H17" s="18">
        <f t="shared" si="0"/>
        <v>-0.0327662255828608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2006</v>
      </c>
      <c r="B23" s="45">
        <v>160</v>
      </c>
      <c r="C23" s="63">
        <f aca="true" t="shared" si="1" ref="C23:C37">B23/$B$38</f>
        <v>0.10423452768729642</v>
      </c>
    </row>
    <row r="24" spans="1:3" ht="15">
      <c r="A24" s="45">
        <v>2005</v>
      </c>
      <c r="B24" s="45">
        <v>147</v>
      </c>
      <c r="C24" s="63">
        <f t="shared" si="1"/>
        <v>0.09576547231270359</v>
      </c>
    </row>
    <row r="25" spans="1:3" ht="15">
      <c r="A25" s="45">
        <v>2004</v>
      </c>
      <c r="B25" s="45">
        <v>134</v>
      </c>
      <c r="C25" s="63">
        <f t="shared" si="1"/>
        <v>0.08729641693811074</v>
      </c>
    </row>
    <row r="26" spans="1:3" ht="15">
      <c r="A26" s="45">
        <v>2003</v>
      </c>
      <c r="B26" s="45">
        <v>120</v>
      </c>
      <c r="C26" s="63">
        <f t="shared" si="1"/>
        <v>0.0781758957654723</v>
      </c>
    </row>
    <row r="27" spans="1:3" ht="15">
      <c r="A27" s="45">
        <v>2007</v>
      </c>
      <c r="B27" s="45">
        <v>111</v>
      </c>
      <c r="C27" s="63">
        <f t="shared" si="1"/>
        <v>0.07231270358306188</v>
      </c>
    </row>
    <row r="28" spans="1:3" ht="15">
      <c r="A28" s="45">
        <v>2008</v>
      </c>
      <c r="B28" s="45">
        <v>109</v>
      </c>
      <c r="C28" s="63">
        <f t="shared" si="1"/>
        <v>0.07100977198697069</v>
      </c>
    </row>
    <row r="29" spans="1:3" ht="15">
      <c r="A29" s="45">
        <v>2002</v>
      </c>
      <c r="B29" s="45">
        <v>101</v>
      </c>
      <c r="C29" s="63">
        <f t="shared" si="1"/>
        <v>0.06579804560260587</v>
      </c>
    </row>
    <row r="30" spans="1:3" ht="15">
      <c r="A30" s="45">
        <v>2001</v>
      </c>
      <c r="B30" s="45">
        <v>94</v>
      </c>
      <c r="C30" s="63">
        <f t="shared" si="1"/>
        <v>0.06123778501628664</v>
      </c>
    </row>
    <row r="31" spans="1:3" ht="15">
      <c r="A31" s="45">
        <v>2009</v>
      </c>
      <c r="B31" s="45">
        <v>83</v>
      </c>
      <c r="C31" s="63">
        <f t="shared" si="1"/>
        <v>0.054071661237785014</v>
      </c>
    </row>
    <row r="32" spans="1:3" ht="15">
      <c r="A32" s="45">
        <v>2010</v>
      </c>
      <c r="B32" s="45">
        <v>72</v>
      </c>
      <c r="C32" s="63">
        <f t="shared" si="1"/>
        <v>0.046905537459283386</v>
      </c>
    </row>
    <row r="33" spans="1:3" ht="15">
      <c r="A33" s="45">
        <v>2013</v>
      </c>
      <c r="B33" s="45">
        <v>59</v>
      </c>
      <c r="C33" s="63">
        <f t="shared" si="1"/>
        <v>0.038436482084690554</v>
      </c>
    </row>
    <row r="34" spans="1:3" ht="15">
      <c r="A34" s="45">
        <v>2000</v>
      </c>
      <c r="B34" s="45">
        <v>58</v>
      </c>
      <c r="C34" s="63">
        <f t="shared" si="1"/>
        <v>0.03778501628664495</v>
      </c>
    </row>
    <row r="35" spans="1:3" ht="15">
      <c r="A35" s="45">
        <v>2011</v>
      </c>
      <c r="B35" s="45">
        <v>54</v>
      </c>
      <c r="C35" s="63">
        <f t="shared" si="1"/>
        <v>0.03517915309446254</v>
      </c>
    </row>
    <row r="36" spans="1:3" ht="15">
      <c r="A36" s="45">
        <v>2012</v>
      </c>
      <c r="B36" s="45">
        <v>38</v>
      </c>
      <c r="C36" s="63">
        <f t="shared" si="1"/>
        <v>0.024755700325732898</v>
      </c>
    </row>
    <row r="37" spans="1:3" ht="15">
      <c r="A37" s="44" t="s">
        <v>25</v>
      </c>
      <c r="B37" s="44">
        <f>B38-SUM(B23:B36)</f>
        <v>195</v>
      </c>
      <c r="C37" s="63">
        <f t="shared" si="1"/>
        <v>0.1270358306188925</v>
      </c>
    </row>
    <row r="38" spans="1:4" ht="15">
      <c r="A38" s="49" t="s">
        <v>28</v>
      </c>
      <c r="B38" s="52">
        <f>D17</f>
        <v>1535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9" dxfId="16" operator="lessThan">
      <formula>0</formula>
    </cfRule>
  </conditionalFormatting>
  <conditionalFormatting sqref="H17">
    <cfRule type="cellIs" priority="8" dxfId="16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2019-07-24T12:35:01Z</dcterms:modified>
  <cp:category/>
  <cp:version/>
  <cp:contentType/>
  <cp:contentStatus/>
</cp:coreProperties>
</file>