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1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<sst xmlns="http://schemas.openxmlformats.org/spreadsheetml/2006/main" count="104" uniqueCount="50">
  <si>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</si>
  <si>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</si>
  <si>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</si>
  <si>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</si>
  <si>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</si>
  <si>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</si>
  <si>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</si>
  <si>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</si>
  <si>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</si>
  <si>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</si>
  <si>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</si>
  <si>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</si>
  <si>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</si>
  <si>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</si>
  <si>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</si>
  <si>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</si>
  <si>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</si>
  <si>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</si>
  <si>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</si>
  <si>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</si>
  <si>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</si>
  <si>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</si>
  <si>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</si>
  <si>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</si>
  <si>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</si>
  <si>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</si>
  <si>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</si>
  <si>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</si>
  <si>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</si>
  <si>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</si>
  <si>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</si>
  <si>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</si>
  <si>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</si>
  <si>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</si>
  <si>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</si>
  <si>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</si>
  <si>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</si>
  <si>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</si>
  <si>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ISUZU</t>
  </si>
  <si>
    <t>VDL</t>
  </si>
  <si>
    <t>VAN HOOL</t>
  </si>
  <si>
    <t>1 - 4.2019</t>
  </si>
  <si>
    <t>1 - 4.2018</t>
  </si>
  <si>
    <t>SCANIA</t>
  </si>
  <si>
    <t>Pierwsze rejestracje NOWYCH autobusów w Polsce 
styczeń - kwiecień 2019 rok</t>
  </si>
  <si>
    <t>Pierwsze rejestracje NOWYCH autobusów w Polsce
styczeń - kwiecień 2019 rok
według segmentów</t>
  </si>
  <si>
    <t>Pierwsze rejestracje UŻYWANYCH autobusów w Polsce, 
styczeń - kwiecień 2019 rok</t>
  </si>
  <si>
    <t>NEOPLAN</t>
  </si>
  <si>
    <t>Pierwsze rejestracje używanych autobusów, 
według roku produkcji; styczeń - kwiecień 2019</t>
  </si>
  <si>
    <t>Pierwsze rejestracje UŻYWANYCH autobusów w Polsce
styczeń - kwiecień 2019 rok
według segmentów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</si>
</sst>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E29" sqref="E29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44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9" ht="15">
      <c r="A6" s="2">
        <v>1</v>
      </c>
      <c r="B6" s="5" t="s">
        <v>37</v>
      </c>
      <c r="C6" s="7">
        <v>335</v>
      </c>
      <c r="D6" s="59">
        <f aca="true" t="shared" si="0" ref="D6:D14">C6/$C$15</f>
        <v>0.41358024691358025</v>
      </c>
      <c r="E6" s="10">
        <v>437</v>
      </c>
      <c r="F6" s="59">
        <f aca="true" t="shared" si="1" ref="F6:F14">E6/$E$15</f>
        <v>0.4932279909706546</v>
      </c>
      <c r="G6" s="16">
        <f>C6/E6-1</f>
        <v>-0.23340961098398172</v>
      </c>
      <c r="H6" s="57"/>
      <c r="I6" s="57"/>
    </row>
    <row r="7" spans="1:9" ht="15">
      <c r="A7" s="3">
        <v>2</v>
      </c>
      <c r="B7" s="6" t="s">
        <v>34</v>
      </c>
      <c r="C7" s="7">
        <v>130</v>
      </c>
      <c r="D7" s="59">
        <f t="shared" si="0"/>
        <v>0.16049382716049382</v>
      </c>
      <c r="E7" s="10">
        <v>63</v>
      </c>
      <c r="F7" s="59">
        <f t="shared" si="1"/>
        <v>0.07110609480812641</v>
      </c>
      <c r="G7" s="16">
        <f>C7/E7-1</f>
        <v>1.0634920634920637</v>
      </c>
      <c r="H7" s="57"/>
      <c r="I7" s="57"/>
    </row>
    <row r="8" spans="1:9" ht="15">
      <c r="A8" s="3">
        <v>3</v>
      </c>
      <c r="B8" s="6" t="s">
        <v>29</v>
      </c>
      <c r="C8" s="8">
        <v>96</v>
      </c>
      <c r="D8" s="59">
        <f t="shared" si="0"/>
        <v>0.11851851851851852</v>
      </c>
      <c r="E8" s="11">
        <v>107</v>
      </c>
      <c r="F8" s="59">
        <f t="shared" si="1"/>
        <v>0.12076749435665914</v>
      </c>
      <c r="G8" s="16">
        <f aca="true" t="shared" si="2" ref="G8:G13">IF(E8=0,"",C8/E8-1)</f>
        <v>-0.10280373831775702</v>
      </c>
      <c r="H8" s="57"/>
      <c r="I8" s="57"/>
    </row>
    <row r="9" spans="1:9" ht="15">
      <c r="A9" s="3">
        <v>4</v>
      </c>
      <c r="B9" s="40" t="s">
        <v>36</v>
      </c>
      <c r="C9" s="8">
        <v>90</v>
      </c>
      <c r="D9" s="59">
        <f t="shared" si="0"/>
        <v>0.1111111111111111</v>
      </c>
      <c r="E9" s="10">
        <v>45</v>
      </c>
      <c r="F9" s="59">
        <f t="shared" si="1"/>
        <v>0.050790067720090294</v>
      </c>
      <c r="G9" s="16">
        <f t="shared" si="2"/>
        <v>1</v>
      </c>
      <c r="H9" s="57"/>
      <c r="I9" s="57"/>
    </row>
    <row r="10" spans="1:9" ht="15">
      <c r="A10" s="3">
        <v>5</v>
      </c>
      <c r="B10" s="38" t="s">
        <v>38</v>
      </c>
      <c r="C10" s="8">
        <v>29</v>
      </c>
      <c r="D10" s="59">
        <f t="shared" si="0"/>
        <v>0.03580246913580247</v>
      </c>
      <c r="E10" s="10">
        <v>2</v>
      </c>
      <c r="F10" s="59">
        <f t="shared" si="1"/>
        <v>0.002257336343115124</v>
      </c>
      <c r="G10" s="16">
        <f t="shared" si="2"/>
        <v>13.5</v>
      </c>
      <c r="I10" s="57"/>
    </row>
    <row r="11" spans="1:9" ht="15">
      <c r="A11" s="39">
        <v>6</v>
      </c>
      <c r="B11" s="6" t="s">
        <v>43</v>
      </c>
      <c r="C11" s="8">
        <v>19</v>
      </c>
      <c r="D11" s="59">
        <f t="shared" si="0"/>
        <v>0.02345679012345679</v>
      </c>
      <c r="E11" s="10">
        <v>34</v>
      </c>
      <c r="F11" s="59">
        <f t="shared" si="1"/>
        <v>0.03837471783295711</v>
      </c>
      <c r="G11" s="16">
        <f t="shared" si="2"/>
        <v>-0.4411764705882353</v>
      </c>
      <c r="I11" s="57"/>
    </row>
    <row r="12" spans="1:9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I12" s="57"/>
    </row>
    <row r="13" spans="1:9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I13" s="57"/>
    </row>
    <row r="14" spans="1:9" ht="15">
      <c r="A14" s="41"/>
      <c r="B14" s="9" t="s">
        <v>2</v>
      </c>
      <c r="C14" s="8">
        <f>C15-SUM(C6:C13)</f>
        <v>111</v>
      </c>
      <c r="D14" s="59">
        <f t="shared" si="0"/>
        <v>0.13703703703703704</v>
      </c>
      <c r="E14" s="8">
        <f>E15-SUM(E6:E13)</f>
        <v>198</v>
      </c>
      <c r="F14" s="59">
        <f t="shared" si="1"/>
        <v>0.2234762979683973</v>
      </c>
      <c r="G14" s="16">
        <f>C14/E14-1</f>
        <v>-0.43939393939393945</v>
      </c>
      <c r="I14" s="57"/>
    </row>
    <row r="15" spans="1:7" ht="15">
      <c r="A15" s="12"/>
      <c r="B15" s="19" t="s">
        <v>33</v>
      </c>
      <c r="C15" s="20">
        <v>810</v>
      </c>
      <c r="D15" s="22">
        <v>1</v>
      </c>
      <c r="E15" s="21">
        <v>886</v>
      </c>
      <c r="F15" s="23">
        <v>1</v>
      </c>
      <c r="G15" s="54">
        <f>C15/E15-1</f>
        <v>-0.08577878103837466</v>
      </c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23" sqref="F2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45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6</v>
      </c>
      <c r="E6" s="59">
        <f>IF(D6=0,"",D6/$D$8)</f>
        <v>0.017804154302670624</v>
      </c>
      <c r="F6" s="10">
        <v>2</v>
      </c>
      <c r="G6" s="4">
        <f>IF(F6=0,"",F6/$F$8)</f>
        <v>0.005747126436781609</v>
      </c>
      <c r="H6" s="16">
        <f>IF(F6=0,"",D6/F6-1)</f>
        <v>2</v>
      </c>
    </row>
    <row r="7" spans="1:9" ht="15">
      <c r="A7" s="35"/>
      <c r="B7" s="6" t="s">
        <v>13</v>
      </c>
      <c r="C7" s="93"/>
      <c r="D7" s="7">
        <v>331</v>
      </c>
      <c r="E7" s="59">
        <f>+D7/$D$8</f>
        <v>0.9821958456973294</v>
      </c>
      <c r="F7" s="10">
        <v>346</v>
      </c>
      <c r="G7" s="59">
        <f>+F7/$F$8</f>
        <v>0.9942528735632183</v>
      </c>
      <c r="H7" s="16">
        <f>D7/F7-1</f>
        <v>-0.043352601156069315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337</v>
      </c>
      <c r="E8" s="61">
        <f>SUM(E6:E7)</f>
        <v>1</v>
      </c>
      <c r="F8" s="83">
        <f>SUM(F6:F7)</f>
        <v>348</v>
      </c>
      <c r="G8" s="61">
        <f>SUM(G6:G7)</f>
        <v>1</v>
      </c>
      <c r="H8" s="85">
        <f>D8/F8-1</f>
        <v>-0.031609195402298895</v>
      </c>
      <c r="I8" s="58"/>
    </row>
    <row r="9" spans="1:9" ht="15">
      <c r="A9" s="76"/>
      <c r="B9" s="79"/>
      <c r="C9" s="80"/>
      <c r="D9" s="82"/>
      <c r="E9" s="60">
        <f>+D8/D17</f>
        <v>0.4160493827160494</v>
      </c>
      <c r="F9" s="84"/>
      <c r="G9" s="60">
        <f>+F8/F17</f>
        <v>0.3927765237020316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343</v>
      </c>
      <c r="E10" s="59">
        <f>D10/$D$15</f>
        <v>0.7251585623678647</v>
      </c>
      <c r="F10" s="10">
        <v>282</v>
      </c>
      <c r="G10" s="59">
        <f>F10/$F$15</f>
        <v>0.5241635687732342</v>
      </c>
      <c r="H10" s="16">
        <f>D10/F10-1</f>
        <v>0.2163120567375887</v>
      </c>
      <c r="I10" s="58"/>
    </row>
    <row r="11" spans="1:9" ht="15">
      <c r="A11" s="35"/>
      <c r="B11" s="6"/>
      <c r="C11" s="24" t="s">
        <v>18</v>
      </c>
      <c r="D11" s="8">
        <v>14</v>
      </c>
      <c r="E11" s="59">
        <f>D11/$D$15</f>
        <v>0.02959830866807611</v>
      </c>
      <c r="F11" s="11">
        <v>28</v>
      </c>
      <c r="G11" s="59">
        <f>F11/$F$15</f>
        <v>0.05204460966542751</v>
      </c>
      <c r="H11" s="16">
        <f>IF(F11=0,"",D11/F11-1)</f>
        <v>-0.5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116</v>
      </c>
      <c r="E13" s="59">
        <f>D13/$D$15</f>
        <v>0.2452431289640592</v>
      </c>
      <c r="F13" s="10">
        <v>217</v>
      </c>
      <c r="G13" s="59">
        <f>F13/$F$15</f>
        <v>0.4033457249070632</v>
      </c>
      <c r="H13" s="16">
        <f>D13/F13-1</f>
        <v>-0.46543778801843316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11</v>
      </c>
      <c r="G14" s="59">
        <f>IF(F14=0,"",F14/$F$15)</f>
        <v>0.020446096654275093</v>
      </c>
      <c r="H14" s="16">
        <f>IF(F14=0,"",D14/F14-1)</f>
        <v>-1</v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473</v>
      </c>
      <c r="E15" s="61">
        <f>SUM(E10:E14)</f>
        <v>1</v>
      </c>
      <c r="F15" s="81">
        <f>SUM(F10:F14)</f>
        <v>538</v>
      </c>
      <c r="G15" s="61">
        <f>SUM(G10:G14)</f>
        <v>1</v>
      </c>
      <c r="H15" s="85">
        <f>D15/F15-1</f>
        <v>-0.120817843866171</v>
      </c>
      <c r="I15" s="58"/>
    </row>
    <row r="16" spans="1:9" ht="15">
      <c r="A16" s="76"/>
      <c r="B16" s="79"/>
      <c r="C16" s="80"/>
      <c r="D16" s="82"/>
      <c r="E16" s="60">
        <f>+D15/D17</f>
        <v>0.5839506172839506</v>
      </c>
      <c r="F16" s="82"/>
      <c r="G16" s="60">
        <f>F15/F17</f>
        <v>0.6072234762979684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810</v>
      </c>
      <c r="E17" s="22">
        <v>1</v>
      </c>
      <c r="F17" s="21">
        <f>+F8+F15</f>
        <v>886</v>
      </c>
      <c r="G17" s="22">
        <v>1</v>
      </c>
      <c r="H17" s="54">
        <f>D17/F17-1</f>
        <v>-0.08577878103837466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D22" sqref="D2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287</v>
      </c>
      <c r="D6" s="59">
        <f aca="true" t="shared" si="0" ref="D6:D13">C6/$C$14</f>
        <v>0.2557932263814617</v>
      </c>
      <c r="E6" s="10">
        <v>323</v>
      </c>
      <c r="F6" s="59">
        <f aca="true" t="shared" si="1" ref="F6:F13">E6/$E$14</f>
        <v>0.28433098591549294</v>
      </c>
      <c r="G6" s="15">
        <f aca="true" t="shared" si="2" ref="G6:G12">C6/E6-1</f>
        <v>-0.11145510835913308</v>
      </c>
      <c r="I6" s="65"/>
      <c r="J6" s="65"/>
      <c r="K6" s="64"/>
    </row>
    <row r="7" spans="1:11" ht="15">
      <c r="A7" s="29">
        <v>2</v>
      </c>
      <c r="B7" s="6" t="s">
        <v>1</v>
      </c>
      <c r="C7" s="7">
        <v>136</v>
      </c>
      <c r="D7" s="59">
        <f t="shared" si="0"/>
        <v>0.12121212121212122</v>
      </c>
      <c r="E7" s="10">
        <v>137</v>
      </c>
      <c r="F7" s="62">
        <f t="shared" si="1"/>
        <v>0.12059859154929578</v>
      </c>
      <c r="G7" s="16">
        <f t="shared" si="2"/>
        <v>-0.007299270072992692</v>
      </c>
      <c r="I7" s="65"/>
      <c r="J7" s="65"/>
      <c r="K7" s="64"/>
    </row>
    <row r="8" spans="1:11" ht="15">
      <c r="A8" s="29">
        <v>3</v>
      </c>
      <c r="B8" s="6" t="s">
        <v>36</v>
      </c>
      <c r="C8" s="8">
        <v>132</v>
      </c>
      <c r="D8" s="59">
        <f t="shared" si="0"/>
        <v>0.11764705882352941</v>
      </c>
      <c r="E8" s="11">
        <v>140</v>
      </c>
      <c r="F8" s="62">
        <f t="shared" si="1"/>
        <v>0.12323943661971831</v>
      </c>
      <c r="G8" s="16">
        <f t="shared" si="2"/>
        <v>-0.05714285714285716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105</v>
      </c>
      <c r="D9" s="59">
        <f t="shared" si="0"/>
        <v>0.09358288770053476</v>
      </c>
      <c r="E9" s="10">
        <v>80</v>
      </c>
      <c r="F9" s="62">
        <f t="shared" si="1"/>
        <v>0.07042253521126761</v>
      </c>
      <c r="G9" s="16">
        <f t="shared" si="2"/>
        <v>0.3125</v>
      </c>
      <c r="I9" s="65"/>
      <c r="J9" s="65"/>
      <c r="K9" s="64"/>
    </row>
    <row r="10" spans="1:11" ht="15">
      <c r="A10" s="29">
        <v>5</v>
      </c>
      <c r="B10" s="40" t="s">
        <v>39</v>
      </c>
      <c r="C10" s="8">
        <v>77</v>
      </c>
      <c r="D10" s="59">
        <f>C10/$C$14</f>
        <v>0.06862745098039216</v>
      </c>
      <c r="E10" s="10">
        <v>81</v>
      </c>
      <c r="F10" s="62">
        <f>E10/$E$14</f>
        <v>0.07130281690140845</v>
      </c>
      <c r="G10" s="16">
        <f>C10/E10-1</f>
        <v>-0.04938271604938271</v>
      </c>
      <c r="I10" s="65"/>
      <c r="J10" s="65"/>
      <c r="K10" s="64"/>
    </row>
    <row r="11" spans="1:11" ht="15">
      <c r="A11" s="66">
        <v>6</v>
      </c>
      <c r="B11" s="40" t="s">
        <v>47</v>
      </c>
      <c r="C11" s="8">
        <v>50</v>
      </c>
      <c r="D11" s="59">
        <f t="shared" si="0"/>
        <v>0.044563279857397504</v>
      </c>
      <c r="E11" s="10">
        <v>52</v>
      </c>
      <c r="F11" s="62">
        <f t="shared" si="1"/>
        <v>0.045774647887323945</v>
      </c>
      <c r="G11" s="16">
        <f t="shared" si="2"/>
        <v>-0.038461538461538436</v>
      </c>
      <c r="I11" s="65"/>
      <c r="J11" s="65"/>
      <c r="K11" s="64"/>
    </row>
    <row r="12" spans="1:11" ht="15">
      <c r="A12" s="29">
        <v>7</v>
      </c>
      <c r="B12" s="40" t="s">
        <v>40</v>
      </c>
      <c r="C12" s="8">
        <v>48</v>
      </c>
      <c r="D12" s="59">
        <f t="shared" si="0"/>
        <v>0.0427807486631016</v>
      </c>
      <c r="E12" s="11">
        <v>42</v>
      </c>
      <c r="F12" s="62">
        <f t="shared" si="1"/>
        <v>0.03697183098591549</v>
      </c>
      <c r="G12" s="16">
        <f t="shared" si="2"/>
        <v>0.1428571428571428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287</v>
      </c>
      <c r="D13" s="59">
        <f t="shared" si="0"/>
        <v>0.2557932263814617</v>
      </c>
      <c r="E13" s="8">
        <f>E14-SUM(E6:E12)</f>
        <v>281</v>
      </c>
      <c r="F13" s="62">
        <f t="shared" si="1"/>
        <v>0.24735915492957747</v>
      </c>
      <c r="G13" s="17">
        <f>C13/E13-1</f>
        <v>0.021352313167259718</v>
      </c>
      <c r="I13" s="65"/>
      <c r="J13" s="65"/>
      <c r="K13" s="64"/>
    </row>
    <row r="14" spans="1:11" ht="15">
      <c r="A14" s="12"/>
      <c r="B14" s="19" t="s">
        <v>5</v>
      </c>
      <c r="C14" s="20">
        <v>1122</v>
      </c>
      <c r="D14" s="23">
        <v>1</v>
      </c>
      <c r="E14" s="21">
        <v>1136</v>
      </c>
      <c r="F14" s="23">
        <v>1</v>
      </c>
      <c r="G14" s="54">
        <f>C14/E14-1</f>
        <v>-0.01232394366197187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D50" sqref="D50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49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11</v>
      </c>
      <c r="E6" s="59">
        <f>+D6/$D$8</f>
        <v>0.05583756345177665</v>
      </c>
      <c r="F6" s="7">
        <v>5</v>
      </c>
      <c r="G6" s="59">
        <f>+F6/$F$8</f>
        <v>0.021834061135371178</v>
      </c>
      <c r="H6" s="15">
        <f>D6/F6-1</f>
        <v>1.2000000000000002</v>
      </c>
    </row>
    <row r="7" spans="1:8" ht="15">
      <c r="A7" s="29"/>
      <c r="B7" s="6" t="s">
        <v>13</v>
      </c>
      <c r="C7" s="93"/>
      <c r="D7" s="7">
        <v>186</v>
      </c>
      <c r="E7" s="59">
        <f>+D7/$D$8</f>
        <v>0.9441624365482234</v>
      </c>
      <c r="F7" s="7">
        <v>224</v>
      </c>
      <c r="G7" s="59">
        <f>+F7/$F$8</f>
        <v>0.9781659388646288</v>
      </c>
      <c r="H7" s="16">
        <f aca="true" t="shared" si="0" ref="H7:H17">D7/F7-1</f>
        <v>-0.1696428571428571</v>
      </c>
    </row>
    <row r="8" spans="1:8" ht="15">
      <c r="A8" s="75" t="s">
        <v>11</v>
      </c>
      <c r="B8" s="77" t="s">
        <v>5</v>
      </c>
      <c r="C8" s="78"/>
      <c r="D8" s="81">
        <f>SUM(D6:D7)</f>
        <v>197</v>
      </c>
      <c r="E8" s="31">
        <f>SUM(E6:E7)</f>
        <v>1</v>
      </c>
      <c r="F8" s="83">
        <f>SUM(F6:F7)</f>
        <v>229</v>
      </c>
      <c r="G8" s="31">
        <f>SUM(G6:G7)</f>
        <v>1</v>
      </c>
      <c r="H8" s="85">
        <f>D8/F8-1</f>
        <v>-0.13973799126637554</v>
      </c>
    </row>
    <row r="9" spans="1:8" ht="15">
      <c r="A9" s="76"/>
      <c r="B9" s="79"/>
      <c r="C9" s="80"/>
      <c r="D9" s="82"/>
      <c r="E9" s="60">
        <f>+D8/D17</f>
        <v>0.17557932263814616</v>
      </c>
      <c r="F9" s="84"/>
      <c r="G9" s="60">
        <f>+F8/F17</f>
        <v>0.20158450704225353</v>
      </c>
      <c r="H9" s="86"/>
    </row>
    <row r="10" spans="1:8" ht="15">
      <c r="A10" s="29"/>
      <c r="B10" s="24" t="s">
        <v>13</v>
      </c>
      <c r="C10" s="5" t="s">
        <v>17</v>
      </c>
      <c r="D10" s="8">
        <v>135</v>
      </c>
      <c r="E10" s="59">
        <f>D10/$D$15</f>
        <v>0.14594594594594595</v>
      </c>
      <c r="F10" s="10">
        <v>125</v>
      </c>
      <c r="G10" s="59">
        <f>F10/$F$15</f>
        <v>0.1378169790518192</v>
      </c>
      <c r="H10" s="16">
        <f t="shared" si="0"/>
        <v>0.08000000000000007</v>
      </c>
    </row>
    <row r="11" spans="1:8" ht="15">
      <c r="A11" s="29"/>
      <c r="B11" s="24"/>
      <c r="C11" s="6" t="s">
        <v>18</v>
      </c>
      <c r="D11" s="8">
        <v>313</v>
      </c>
      <c r="E11" s="59">
        <f>D11/$D$15</f>
        <v>0.33837837837837836</v>
      </c>
      <c r="F11" s="11">
        <v>273</v>
      </c>
      <c r="G11" s="59">
        <f>F11/$F$15</f>
        <v>0.30099228224917307</v>
      </c>
      <c r="H11" s="16">
        <f t="shared" si="0"/>
        <v>0.14652014652014644</v>
      </c>
    </row>
    <row r="12" spans="1:8" ht="15">
      <c r="A12" s="29"/>
      <c r="B12" s="24"/>
      <c r="C12" s="6" t="s">
        <v>19</v>
      </c>
      <c r="D12" s="8">
        <v>5</v>
      </c>
      <c r="E12" s="59">
        <f>D12/$D$15</f>
        <v>0.005405405405405406</v>
      </c>
      <c r="F12" s="10">
        <v>3</v>
      </c>
      <c r="G12" s="59">
        <f>F12/$F$15</f>
        <v>0.0033076074972436605</v>
      </c>
      <c r="H12" s="16">
        <f>IF(F12=0," ",D12/F12-1)</f>
        <v>0.6666666666666667</v>
      </c>
    </row>
    <row r="13" spans="1:8" ht="15">
      <c r="A13" s="29"/>
      <c r="B13" s="24"/>
      <c r="C13" s="6" t="s">
        <v>20</v>
      </c>
      <c r="D13" s="8">
        <v>442</v>
      </c>
      <c r="E13" s="59">
        <f>D13/$D$15</f>
        <v>0.47783783783783784</v>
      </c>
      <c r="F13" s="10">
        <v>384</v>
      </c>
      <c r="G13" s="59">
        <f>F13/$F$15</f>
        <v>0.42337375964718854</v>
      </c>
      <c r="H13" s="16">
        <f t="shared" si="0"/>
        <v>0.15104166666666674</v>
      </c>
    </row>
    <row r="14" spans="1:8" ht="15">
      <c r="A14" s="32"/>
      <c r="B14" s="24"/>
      <c r="C14" s="9" t="s">
        <v>21</v>
      </c>
      <c r="D14" s="8">
        <v>30</v>
      </c>
      <c r="E14" s="59">
        <f>D14/$D$15</f>
        <v>0.032432432432432434</v>
      </c>
      <c r="F14" s="10">
        <v>122</v>
      </c>
      <c r="G14" s="59">
        <f>F14/$F$15</f>
        <v>0.1345093715545755</v>
      </c>
      <c r="H14" s="16">
        <f t="shared" si="0"/>
        <v>-0.7540983606557377</v>
      </c>
    </row>
    <row r="15" spans="1:8" ht="15">
      <c r="A15" s="93" t="s">
        <v>14</v>
      </c>
      <c r="B15" s="77" t="s">
        <v>5</v>
      </c>
      <c r="C15" s="78"/>
      <c r="D15" s="81">
        <f>SUM(D10:D14)</f>
        <v>925</v>
      </c>
      <c r="E15" s="31">
        <f>SUM(E10:E14)</f>
        <v>1</v>
      </c>
      <c r="F15" s="81">
        <f>SUM(F10:F14)</f>
        <v>907</v>
      </c>
      <c r="G15" s="31">
        <f>SUM(G10:G14)</f>
        <v>1</v>
      </c>
      <c r="H15" s="85">
        <f>D15/F15-1</f>
        <v>0.019845644983461863</v>
      </c>
    </row>
    <row r="16" spans="1:8" ht="15">
      <c r="A16" s="76"/>
      <c r="B16" s="79"/>
      <c r="C16" s="80"/>
      <c r="D16" s="82"/>
      <c r="E16" s="60">
        <f>+D15/D17</f>
        <v>0.8244206773618539</v>
      </c>
      <c r="F16" s="82"/>
      <c r="G16" s="60">
        <f>F15/F17</f>
        <v>0.7984154929577465</v>
      </c>
      <c r="H16" s="86"/>
    </row>
    <row r="17" spans="1:8" ht="15">
      <c r="A17" s="27"/>
      <c r="B17" s="19" t="s">
        <v>5</v>
      </c>
      <c r="C17" s="28"/>
      <c r="D17" s="21">
        <f>+D15+D8</f>
        <v>1122</v>
      </c>
      <c r="E17" s="22">
        <f>E9+E16</f>
        <v>1</v>
      </c>
      <c r="F17" s="21">
        <f>+F15+F8</f>
        <v>1136</v>
      </c>
      <c r="G17" s="22">
        <f>G9+G16</f>
        <v>1</v>
      </c>
      <c r="H17" s="18">
        <f t="shared" si="0"/>
        <v>-0.01232394366197187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2006</v>
      </c>
      <c r="B23" s="45">
        <v>113</v>
      </c>
      <c r="C23" s="63">
        <f aca="true" t="shared" si="1" ref="C23:C37">B23/$B$38</f>
        <v>0.10071301247771836</v>
      </c>
    </row>
    <row r="24" spans="1:3" ht="15">
      <c r="A24" s="45">
        <v>2005</v>
      </c>
      <c r="B24" s="45">
        <v>113</v>
      </c>
      <c r="C24" s="63">
        <f t="shared" si="1"/>
        <v>0.10071301247771836</v>
      </c>
    </row>
    <row r="25" spans="1:3" ht="15">
      <c r="A25" s="45">
        <v>2004</v>
      </c>
      <c r="B25" s="45">
        <v>95</v>
      </c>
      <c r="C25" s="63">
        <f t="shared" si="1"/>
        <v>0.08467023172905526</v>
      </c>
    </row>
    <row r="26" spans="1:3" ht="15">
      <c r="A26" s="45">
        <v>2003</v>
      </c>
      <c r="B26" s="45">
        <v>95</v>
      </c>
      <c r="C26" s="63">
        <f t="shared" si="1"/>
        <v>0.08467023172905526</v>
      </c>
    </row>
    <row r="27" spans="1:3" ht="15">
      <c r="A27" s="45">
        <v>2008</v>
      </c>
      <c r="B27" s="45">
        <v>82</v>
      </c>
      <c r="C27" s="63">
        <f t="shared" si="1"/>
        <v>0.07308377896613191</v>
      </c>
    </row>
    <row r="28" spans="1:3" ht="15">
      <c r="A28" s="45">
        <v>2007</v>
      </c>
      <c r="B28" s="45">
        <v>77</v>
      </c>
      <c r="C28" s="63">
        <f t="shared" si="1"/>
        <v>0.06862745098039216</v>
      </c>
    </row>
    <row r="29" spans="1:3" ht="15">
      <c r="A29" s="45">
        <v>2002</v>
      </c>
      <c r="B29" s="45">
        <v>73</v>
      </c>
      <c r="C29" s="63">
        <f t="shared" si="1"/>
        <v>0.06506238859180036</v>
      </c>
    </row>
    <row r="30" spans="1:3" ht="15">
      <c r="A30" s="45">
        <v>2001</v>
      </c>
      <c r="B30" s="45">
        <v>70</v>
      </c>
      <c r="C30" s="63">
        <f t="shared" si="1"/>
        <v>0.062388591800356503</v>
      </c>
    </row>
    <row r="31" spans="1:3" ht="15">
      <c r="A31" s="45">
        <v>2009</v>
      </c>
      <c r="B31" s="45">
        <v>65</v>
      </c>
      <c r="C31" s="63">
        <f t="shared" si="1"/>
        <v>0.057932263814616754</v>
      </c>
    </row>
    <row r="32" spans="1:3" ht="15">
      <c r="A32" s="45">
        <v>2010</v>
      </c>
      <c r="B32" s="45">
        <v>60</v>
      </c>
      <c r="C32" s="63">
        <f t="shared" si="1"/>
        <v>0.053475935828877004</v>
      </c>
    </row>
    <row r="33" spans="1:3" ht="15">
      <c r="A33" s="45">
        <v>2013</v>
      </c>
      <c r="B33" s="45">
        <v>45</v>
      </c>
      <c r="C33" s="63">
        <f t="shared" si="1"/>
        <v>0.040106951871657755</v>
      </c>
    </row>
    <row r="34" spans="1:3" ht="15">
      <c r="A34" s="45">
        <v>2011</v>
      </c>
      <c r="B34" s="45">
        <v>43</v>
      </c>
      <c r="C34" s="63">
        <f t="shared" si="1"/>
        <v>0.03832442067736185</v>
      </c>
    </row>
    <row r="35" spans="1:3" ht="15">
      <c r="A35" s="45">
        <v>2000</v>
      </c>
      <c r="B35" s="45">
        <v>41</v>
      </c>
      <c r="C35" s="63">
        <f t="shared" si="1"/>
        <v>0.036541889483065956</v>
      </c>
    </row>
    <row r="36" spans="1:3" ht="15">
      <c r="A36" s="45">
        <v>2012</v>
      </c>
      <c r="B36" s="45">
        <v>27</v>
      </c>
      <c r="C36" s="63">
        <f t="shared" si="1"/>
        <v>0.02406417112299465</v>
      </c>
    </row>
    <row r="37" spans="1:3" ht="15">
      <c r="A37" s="44" t="s">
        <v>25</v>
      </c>
      <c r="B37" s="44">
        <f>B38-SUM(B23:B36)</f>
        <v>123</v>
      </c>
      <c r="C37" s="63">
        <f t="shared" si="1"/>
        <v>0.10962566844919786</v>
      </c>
    </row>
    <row r="38" spans="1:4" ht="15">
      <c r="A38" s="49" t="s">
        <v>28</v>
      </c>
      <c r="B38" s="52">
        <f>D17</f>
        <v>1122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2019-05-29T08:23:01Z</dcterms:modified>
  <cp:category/>
  <cp:version/>
  <cp:contentType/>
  <cp:contentStatus/>
</cp:coreProperties>
</file>