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5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<sst xmlns="http://schemas.openxmlformats.org/spreadsheetml/2006/main" count="104" uniqueCount="52">
  <si>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</si>
  <si>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</si>
  <si>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</si>
  <si>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</si>
  <si>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</si>
  <si>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</si>
  <si>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</si>
  <si>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</si>
  <si>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</si>
  <si>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</si>
  <si>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</si>
  <si>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</si>
  <si>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</si>
  <si>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</si>
  <si>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</si>
  <si>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</si>
  <si>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</si>
  <si>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</si>
  <si>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</si>
  <si>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</si>
  <si>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</si>
  <si>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</si>
  <si>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</si>
  <si>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</si>
  <si>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</si>
  <si>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</si>
  <si>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</si>
  <si>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</si>
  <si>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</si>
  <si>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</si>
  <si>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</si>
  <si>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</si>
  <si>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</si>
  <si>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</si>
  <si>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</si>
  <si>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</si>
  <si>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</si>
  <si>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</si>
  <si>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URSUS</t>
  </si>
  <si>
    <t>ISUZU</t>
  </si>
  <si>
    <t>Pierwsze rejestracje NOWYCH autobusów w Polsce 
styczeń - marzec 2019 rok</t>
  </si>
  <si>
    <t>1 - 3.2019</t>
  </si>
  <si>
    <t>1 - 3.2018</t>
  </si>
  <si>
    <t>Pierwsze rejestracje NOWYCH autobusów w Polsce
styczeń - marzec 2019 rok
według segmentów</t>
  </si>
  <si>
    <t>Pierwsze rejestracje UŻYWANYCH autobusów w Polsce, 
styczeń - marzec 2019 rok</t>
  </si>
  <si>
    <t>1-3.2019</t>
  </si>
  <si>
    <t>1-3.2018</t>
  </si>
  <si>
    <t>VDL</t>
  </si>
  <si>
    <t>VAN HOOL</t>
  </si>
  <si>
    <t>RENAULT</t>
  </si>
  <si>
    <t>Pierwsze rejestracje UŻYWANYCH autobusów w Polsce
styczeń - marzec 2019 rok
według segmentów</t>
  </si>
  <si>
    <t>Pierwsze rejestracje używanych autobusów, 
według roku produkcji; styczeń - marzec 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</si>
</sst>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D15" sqref="D15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40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9" ht="15">
      <c r="A6" s="2">
        <v>1</v>
      </c>
      <c r="B6" s="5" t="s">
        <v>37</v>
      </c>
      <c r="C6" s="7">
        <v>213</v>
      </c>
      <c r="D6" s="59">
        <f aca="true" t="shared" si="0" ref="D6:D14">C6/$C$15</f>
        <v>0.39664804469273746</v>
      </c>
      <c r="E6" s="10">
        <v>328</v>
      </c>
      <c r="F6" s="59">
        <f aca="true" t="shared" si="1" ref="F6:F14">E6/$E$15</f>
        <v>0.5222929936305732</v>
      </c>
      <c r="G6" s="16">
        <f>C6/E6-1</f>
        <v>-0.35060975609756095</v>
      </c>
      <c r="H6" s="57"/>
      <c r="I6" s="57"/>
    </row>
    <row r="7" spans="1:9" ht="15">
      <c r="A7" s="3">
        <v>2</v>
      </c>
      <c r="B7" s="6" t="s">
        <v>29</v>
      </c>
      <c r="C7" s="7">
        <v>78</v>
      </c>
      <c r="D7" s="59">
        <f t="shared" si="0"/>
        <v>0.1452513966480447</v>
      </c>
      <c r="E7" s="10">
        <v>93</v>
      </c>
      <c r="F7" s="59">
        <f t="shared" si="1"/>
        <v>0.1480891719745223</v>
      </c>
      <c r="G7" s="16">
        <f>C7/E7-1</f>
        <v>-0.16129032258064513</v>
      </c>
      <c r="H7" s="57"/>
      <c r="I7" s="57"/>
    </row>
    <row r="8" spans="1:9" ht="15">
      <c r="A8" s="3">
        <v>3</v>
      </c>
      <c r="B8" s="6" t="s">
        <v>34</v>
      </c>
      <c r="C8" s="8">
        <v>76</v>
      </c>
      <c r="D8" s="59">
        <f t="shared" si="0"/>
        <v>0.14152700186219738</v>
      </c>
      <c r="E8" s="11">
        <v>32</v>
      </c>
      <c r="F8" s="59">
        <f t="shared" si="1"/>
        <v>0.050955414012738856</v>
      </c>
      <c r="G8" s="16">
        <f aca="true" t="shared" si="2" ref="G8:G13">IF(E8=0,"",C8/E8-1)</f>
        <v>1.375</v>
      </c>
      <c r="H8" s="57"/>
      <c r="I8" s="57"/>
    </row>
    <row r="9" spans="1:9" ht="15">
      <c r="A9" s="3">
        <v>4</v>
      </c>
      <c r="B9" s="40" t="s">
        <v>36</v>
      </c>
      <c r="C9" s="8">
        <v>73</v>
      </c>
      <c r="D9" s="59">
        <f t="shared" si="0"/>
        <v>0.13594040968342644</v>
      </c>
      <c r="E9" s="10">
        <v>31</v>
      </c>
      <c r="F9" s="59">
        <f t="shared" si="1"/>
        <v>0.04936305732484077</v>
      </c>
      <c r="G9" s="16">
        <f t="shared" si="2"/>
        <v>1.3548387096774195</v>
      </c>
      <c r="H9" s="57"/>
      <c r="I9" s="57"/>
    </row>
    <row r="10" spans="1:9" ht="15">
      <c r="A10" s="3">
        <v>5</v>
      </c>
      <c r="B10" s="38" t="s">
        <v>39</v>
      </c>
      <c r="C10" s="8">
        <v>29</v>
      </c>
      <c r="D10" s="59">
        <f t="shared" si="0"/>
        <v>0.054003724394785846</v>
      </c>
      <c r="E10" s="10">
        <v>2</v>
      </c>
      <c r="F10" s="59">
        <f t="shared" si="1"/>
        <v>0.0031847133757961785</v>
      </c>
      <c r="G10" s="16">
        <f t="shared" si="2"/>
        <v>13.5</v>
      </c>
      <c r="I10" s="57"/>
    </row>
    <row r="11" spans="1:9" ht="15">
      <c r="A11" s="39">
        <v>6</v>
      </c>
      <c r="B11" s="6" t="s">
        <v>38</v>
      </c>
      <c r="C11" s="8">
        <v>10</v>
      </c>
      <c r="D11" s="59">
        <f t="shared" si="0"/>
        <v>0.0186219739292365</v>
      </c>
      <c r="E11" s="10">
        <v>2</v>
      </c>
      <c r="F11" s="59">
        <f t="shared" si="1"/>
        <v>0.0031847133757961785</v>
      </c>
      <c r="G11" s="16">
        <f t="shared" si="2"/>
        <v>4</v>
      </c>
      <c r="I11" s="57"/>
    </row>
    <row r="12" spans="1:9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I12" s="57"/>
    </row>
    <row r="13" spans="1:9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I13" s="57"/>
    </row>
    <row r="14" spans="1:9" ht="15">
      <c r="A14" s="41"/>
      <c r="B14" s="9" t="s">
        <v>2</v>
      </c>
      <c r="C14" s="8">
        <f>C15-SUM(C6:C13)</f>
        <v>58</v>
      </c>
      <c r="D14" s="59">
        <f t="shared" si="0"/>
        <v>0.10800744878957169</v>
      </c>
      <c r="E14" s="8">
        <f>E15-SUM(E6:E13)</f>
        <v>140</v>
      </c>
      <c r="F14" s="59">
        <f t="shared" si="1"/>
        <v>0.2229299363057325</v>
      </c>
      <c r="G14" s="16">
        <f>C14/E14-1</f>
        <v>-0.5857142857142856</v>
      </c>
      <c r="I14" s="57"/>
    </row>
    <row r="15" spans="1:7" ht="15">
      <c r="A15" s="12"/>
      <c r="B15" s="19" t="s">
        <v>33</v>
      </c>
      <c r="C15" s="20">
        <v>537</v>
      </c>
      <c r="D15" s="22">
        <v>1</v>
      </c>
      <c r="E15" s="21">
        <v>628</v>
      </c>
      <c r="F15" s="23">
        <v>1</v>
      </c>
      <c r="G15" s="54">
        <f>C15/E15-1</f>
        <v>-0.14490445859872614</v>
      </c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D29" sqref="D29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43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5</v>
      </c>
      <c r="E6" s="59">
        <f>IF(D6=0,"",D6/$D$8)</f>
        <v>0.02092050209205021</v>
      </c>
      <c r="F6" s="10">
        <v>1</v>
      </c>
      <c r="G6" s="4">
        <f>IF(F6=0,"",F6/$F$8)</f>
        <v>0.004132231404958678</v>
      </c>
      <c r="H6" s="16">
        <f>IF(F6=0,"",D6/F6-1)</f>
        <v>4</v>
      </c>
    </row>
    <row r="7" spans="1:9" ht="15">
      <c r="A7" s="35"/>
      <c r="B7" s="6" t="s">
        <v>13</v>
      </c>
      <c r="C7" s="93"/>
      <c r="D7" s="7">
        <v>234</v>
      </c>
      <c r="E7" s="59">
        <f>+D7/$D$8</f>
        <v>0.9790794979079498</v>
      </c>
      <c r="F7" s="10">
        <v>241</v>
      </c>
      <c r="G7" s="59">
        <f>+F7/$F$8</f>
        <v>0.9958677685950413</v>
      </c>
      <c r="H7" s="16">
        <f>D7/F7-1</f>
        <v>-0.02904564315352698</v>
      </c>
      <c r="I7" s="56"/>
    </row>
    <row r="8" spans="1:9" ht="15">
      <c r="A8" s="75" t="s">
        <v>11</v>
      </c>
      <c r="B8" s="77" t="s">
        <v>5</v>
      </c>
      <c r="C8" s="78"/>
      <c r="D8" s="81">
        <f>SUM(D6:D7)</f>
        <v>239</v>
      </c>
      <c r="E8" s="61">
        <f>SUM(E6:E7)</f>
        <v>1</v>
      </c>
      <c r="F8" s="83">
        <f>SUM(F6:F7)</f>
        <v>242</v>
      </c>
      <c r="G8" s="61">
        <f>SUM(G6:G7)</f>
        <v>1</v>
      </c>
      <c r="H8" s="85">
        <f>D8/F8-1</f>
        <v>-0.012396694214875992</v>
      </c>
      <c r="I8" s="58"/>
    </row>
    <row r="9" spans="1:9" ht="15">
      <c r="A9" s="76"/>
      <c r="B9" s="79"/>
      <c r="C9" s="80"/>
      <c r="D9" s="82"/>
      <c r="E9" s="60">
        <f>+D8/D17</f>
        <v>0.4450651769087523</v>
      </c>
      <c r="F9" s="84"/>
      <c r="G9" s="60">
        <f>+F8/F17</f>
        <v>0.3853503184713376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250</v>
      </c>
      <c r="E10" s="59">
        <f>D10/$D$15</f>
        <v>0.8389261744966443</v>
      </c>
      <c r="F10" s="10">
        <v>241</v>
      </c>
      <c r="G10" s="59">
        <f>F10/$F$15</f>
        <v>0.6243523316062176</v>
      </c>
      <c r="H10" s="16">
        <f>D10/F10-1</f>
        <v>0.03734439834024905</v>
      </c>
      <c r="I10" s="58"/>
    </row>
    <row r="11" spans="1:9" ht="15">
      <c r="A11" s="35"/>
      <c r="B11" s="6"/>
      <c r="C11" s="24" t="s">
        <v>18</v>
      </c>
      <c r="D11" s="8">
        <v>9</v>
      </c>
      <c r="E11" s="59">
        <f>D11/$D$15</f>
        <v>0.030201342281879196</v>
      </c>
      <c r="F11" s="11">
        <v>19</v>
      </c>
      <c r="G11" s="59">
        <f>F11/$F$15</f>
        <v>0.04922279792746114</v>
      </c>
      <c r="H11" s="16">
        <f>IF(F11=0,"",D11/F11-1)</f>
        <v>-0.5263157894736843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39</v>
      </c>
      <c r="E13" s="59">
        <f>D13/$D$15</f>
        <v>0.13087248322147652</v>
      </c>
      <c r="F13" s="10">
        <v>115</v>
      </c>
      <c r="G13" s="59">
        <f>F13/$F$15</f>
        <v>0.2979274611398964</v>
      </c>
      <c r="H13" s="16">
        <f>D13/F13-1</f>
        <v>-0.6608695652173913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>
        <v>11</v>
      </c>
      <c r="G14" s="59">
        <f>IF(F14=0,"",F14/$F$15)</f>
        <v>0.02849740932642487</v>
      </c>
      <c r="H14" s="16">
        <f>IF(F14=0,"",D14/F14-1)</f>
        <v>-1</v>
      </c>
      <c r="I14" s="58"/>
    </row>
    <row r="15" spans="1:9" ht="15">
      <c r="A15" s="93" t="s">
        <v>14</v>
      </c>
      <c r="B15" s="77" t="s">
        <v>5</v>
      </c>
      <c r="C15" s="78"/>
      <c r="D15" s="81">
        <f>SUM(D10:D14)</f>
        <v>298</v>
      </c>
      <c r="E15" s="61">
        <f>SUM(E10:E14)</f>
        <v>1</v>
      </c>
      <c r="F15" s="81">
        <f>SUM(F10:F14)</f>
        <v>386</v>
      </c>
      <c r="G15" s="61">
        <f>SUM(G10:G14)</f>
        <v>0.9999999999999999</v>
      </c>
      <c r="H15" s="85">
        <f>D15/F15-1</f>
        <v>-0.227979274611399</v>
      </c>
      <c r="I15" s="58"/>
    </row>
    <row r="16" spans="1:9" ht="15">
      <c r="A16" s="76"/>
      <c r="B16" s="79"/>
      <c r="C16" s="80"/>
      <c r="D16" s="82"/>
      <c r="E16" s="60">
        <f>+D15/D17</f>
        <v>0.5549348230912476</v>
      </c>
      <c r="F16" s="82"/>
      <c r="G16" s="60">
        <f>F15/F17</f>
        <v>0.6146496815286624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537</v>
      </c>
      <c r="E17" s="22">
        <v>1</v>
      </c>
      <c r="F17" s="21">
        <f>+F8+F15</f>
        <v>628</v>
      </c>
      <c r="G17" s="22">
        <v>1</v>
      </c>
      <c r="H17" s="54">
        <f>D17/F17-1</f>
        <v>-0.14490445859872614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F27" sqref="F27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44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45</v>
      </c>
      <c r="D4" s="72"/>
      <c r="E4" s="71" t="s">
        <v>46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211</v>
      </c>
      <c r="D6" s="59">
        <f aca="true" t="shared" si="0" ref="D6:D13">C6/$C$14</f>
        <v>0.26913265306122447</v>
      </c>
      <c r="E6" s="10">
        <v>232</v>
      </c>
      <c r="F6" s="59">
        <f aca="true" t="shared" si="1" ref="F6:F13">E6/$E$14</f>
        <v>0.28431372549019607</v>
      </c>
      <c r="G6" s="15">
        <f aca="true" t="shared" si="2" ref="G6:G12">C6/E6-1</f>
        <v>-0.09051724137931039</v>
      </c>
      <c r="I6" s="65"/>
      <c r="J6" s="65"/>
      <c r="K6" s="64"/>
    </row>
    <row r="7" spans="1:11" ht="15">
      <c r="A7" s="29">
        <v>2</v>
      </c>
      <c r="B7" s="6" t="s">
        <v>1</v>
      </c>
      <c r="C7" s="7">
        <v>93</v>
      </c>
      <c r="D7" s="59">
        <f t="shared" si="0"/>
        <v>0.11862244897959184</v>
      </c>
      <c r="E7" s="10">
        <v>101</v>
      </c>
      <c r="F7" s="62">
        <f t="shared" si="1"/>
        <v>0.12377450980392157</v>
      </c>
      <c r="G7" s="16">
        <f t="shared" si="2"/>
        <v>-0.07920792079207917</v>
      </c>
      <c r="I7" s="65"/>
      <c r="J7" s="65"/>
      <c r="K7" s="64"/>
    </row>
    <row r="8" spans="1:11" ht="15">
      <c r="A8" s="29">
        <v>3</v>
      </c>
      <c r="B8" s="6" t="s">
        <v>36</v>
      </c>
      <c r="C8" s="8">
        <v>89</v>
      </c>
      <c r="D8" s="59">
        <f t="shared" si="0"/>
        <v>0.11352040816326531</v>
      </c>
      <c r="E8" s="11">
        <v>97</v>
      </c>
      <c r="F8" s="62">
        <f t="shared" si="1"/>
        <v>0.11887254901960784</v>
      </c>
      <c r="G8" s="16">
        <f t="shared" si="2"/>
        <v>-0.08247422680412375</v>
      </c>
      <c r="I8" s="65"/>
      <c r="J8" s="65"/>
      <c r="K8" s="64"/>
    </row>
    <row r="9" spans="1:11" ht="15">
      <c r="A9" s="29">
        <v>4</v>
      </c>
      <c r="B9" s="40" t="s">
        <v>47</v>
      </c>
      <c r="C9" s="8">
        <v>58</v>
      </c>
      <c r="D9" s="59">
        <f t="shared" si="0"/>
        <v>0.07397959183673469</v>
      </c>
      <c r="E9" s="10">
        <v>54</v>
      </c>
      <c r="F9" s="62">
        <f t="shared" si="1"/>
        <v>0.0661764705882353</v>
      </c>
      <c r="G9" s="16">
        <f t="shared" si="2"/>
        <v>0.07407407407407418</v>
      </c>
      <c r="I9" s="65"/>
      <c r="J9" s="65"/>
      <c r="K9" s="64"/>
    </row>
    <row r="10" spans="1:11" ht="15">
      <c r="A10" s="29">
        <v>5</v>
      </c>
      <c r="B10" s="40" t="s">
        <v>34</v>
      </c>
      <c r="C10" s="8">
        <v>57</v>
      </c>
      <c r="D10" s="59">
        <f>C10/$C$14</f>
        <v>0.07270408163265306</v>
      </c>
      <c r="E10" s="10">
        <v>64</v>
      </c>
      <c r="F10" s="62">
        <f>E10/$E$14</f>
        <v>0.0784313725490196</v>
      </c>
      <c r="G10" s="16">
        <f>C10/E10-1</f>
        <v>-0.109375</v>
      </c>
      <c r="I10" s="65"/>
      <c r="J10" s="65"/>
      <c r="K10" s="64"/>
    </row>
    <row r="11" spans="1:11" ht="15">
      <c r="A11" s="66">
        <v>6</v>
      </c>
      <c r="B11" s="40" t="s">
        <v>48</v>
      </c>
      <c r="C11" s="8">
        <v>34</v>
      </c>
      <c r="D11" s="59">
        <f t="shared" si="0"/>
        <v>0.04336734693877551</v>
      </c>
      <c r="E11" s="10">
        <v>29</v>
      </c>
      <c r="F11" s="62">
        <f t="shared" si="1"/>
        <v>0.03553921568627451</v>
      </c>
      <c r="G11" s="16">
        <f t="shared" si="2"/>
        <v>0.17241379310344818</v>
      </c>
      <c r="I11" s="65"/>
      <c r="J11" s="65"/>
      <c r="K11" s="64"/>
    </row>
    <row r="12" spans="1:11" ht="15">
      <c r="A12" s="29">
        <v>7</v>
      </c>
      <c r="B12" s="40" t="s">
        <v>49</v>
      </c>
      <c r="C12" s="8">
        <v>30</v>
      </c>
      <c r="D12" s="59">
        <f t="shared" si="0"/>
        <v>0.03826530612244898</v>
      </c>
      <c r="E12" s="11">
        <v>37</v>
      </c>
      <c r="F12" s="62">
        <f t="shared" si="1"/>
        <v>0.04534313725490196</v>
      </c>
      <c r="G12" s="16">
        <f t="shared" si="2"/>
        <v>-0.18918918918918914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212</v>
      </c>
      <c r="D13" s="59">
        <f t="shared" si="0"/>
        <v>0.27040816326530615</v>
      </c>
      <c r="E13" s="8">
        <f>E14-SUM(E6:E12)</f>
        <v>202</v>
      </c>
      <c r="F13" s="62">
        <f t="shared" si="1"/>
        <v>0.24754901960784315</v>
      </c>
      <c r="G13" s="17">
        <f>C13/E13-1</f>
        <v>0.04950495049504955</v>
      </c>
      <c r="I13" s="65"/>
      <c r="J13" s="65"/>
      <c r="K13" s="64"/>
    </row>
    <row r="14" spans="1:11" ht="15">
      <c r="A14" s="12"/>
      <c r="B14" s="19" t="s">
        <v>5</v>
      </c>
      <c r="C14" s="20">
        <v>784</v>
      </c>
      <c r="D14" s="23">
        <v>1</v>
      </c>
      <c r="E14" s="21">
        <v>816</v>
      </c>
      <c r="F14" s="23">
        <v>1</v>
      </c>
      <c r="G14" s="54">
        <f>C14/E14-1</f>
        <v>-0.039215686274509776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B43" sqref="B43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50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7</v>
      </c>
      <c r="E6" s="59">
        <f>+D6/$D$8</f>
        <v>0.04666666666666667</v>
      </c>
      <c r="F6" s="7">
        <v>4</v>
      </c>
      <c r="G6" s="59">
        <f>+F6/$F$8</f>
        <v>0.023952095808383235</v>
      </c>
      <c r="H6" s="15">
        <f>D6/F6-1</f>
        <v>0.75</v>
      </c>
    </row>
    <row r="7" spans="1:8" ht="15">
      <c r="A7" s="29"/>
      <c r="B7" s="6" t="s">
        <v>13</v>
      </c>
      <c r="C7" s="93"/>
      <c r="D7" s="7">
        <v>143</v>
      </c>
      <c r="E7" s="59">
        <f>+D7/$D$8</f>
        <v>0.9533333333333334</v>
      </c>
      <c r="F7" s="7">
        <v>163</v>
      </c>
      <c r="G7" s="59">
        <f>+F7/$F$8</f>
        <v>0.9760479041916168</v>
      </c>
      <c r="H7" s="16">
        <f aca="true" t="shared" si="0" ref="H7:H17">D7/F7-1</f>
        <v>-0.12269938650306744</v>
      </c>
    </row>
    <row r="8" spans="1:8" ht="15">
      <c r="A8" s="75" t="s">
        <v>11</v>
      </c>
      <c r="B8" s="77" t="s">
        <v>5</v>
      </c>
      <c r="C8" s="78"/>
      <c r="D8" s="81">
        <f>SUM(D6:D7)</f>
        <v>150</v>
      </c>
      <c r="E8" s="31">
        <f>SUM(E6:E7)</f>
        <v>1</v>
      </c>
      <c r="F8" s="83">
        <f>SUM(F6:F7)</f>
        <v>167</v>
      </c>
      <c r="G8" s="31">
        <f>SUM(G6:G7)</f>
        <v>1</v>
      </c>
      <c r="H8" s="85">
        <f>D8/F8-1</f>
        <v>-0.10179640718562877</v>
      </c>
    </row>
    <row r="9" spans="1:8" ht="15">
      <c r="A9" s="76"/>
      <c r="B9" s="79"/>
      <c r="C9" s="80"/>
      <c r="D9" s="82"/>
      <c r="E9" s="60">
        <f>+D8/D17</f>
        <v>0.1913265306122449</v>
      </c>
      <c r="F9" s="84"/>
      <c r="G9" s="60">
        <f>+F8/F17</f>
        <v>0.20465686274509803</v>
      </c>
      <c r="H9" s="86"/>
    </row>
    <row r="10" spans="1:8" ht="15">
      <c r="A10" s="29"/>
      <c r="B10" s="24" t="s">
        <v>13</v>
      </c>
      <c r="C10" s="5" t="s">
        <v>17</v>
      </c>
      <c r="D10" s="8">
        <v>101</v>
      </c>
      <c r="E10" s="59">
        <f>D10/$D$15</f>
        <v>0.15930599369085174</v>
      </c>
      <c r="F10" s="10">
        <v>94</v>
      </c>
      <c r="G10" s="59">
        <f>F10/$F$15</f>
        <v>0.1448382126348228</v>
      </c>
      <c r="H10" s="16">
        <f t="shared" si="0"/>
        <v>0.07446808510638303</v>
      </c>
    </row>
    <row r="11" spans="1:8" ht="15">
      <c r="A11" s="29"/>
      <c r="B11" s="24"/>
      <c r="C11" s="6" t="s">
        <v>18</v>
      </c>
      <c r="D11" s="8">
        <v>230</v>
      </c>
      <c r="E11" s="59">
        <f>D11/$D$15</f>
        <v>0.3627760252365931</v>
      </c>
      <c r="F11" s="11">
        <v>193</v>
      </c>
      <c r="G11" s="59">
        <f>F11/$F$15</f>
        <v>0.29738058551617874</v>
      </c>
      <c r="H11" s="16">
        <f t="shared" si="0"/>
        <v>0.1917098445595855</v>
      </c>
    </row>
    <row r="12" spans="1:8" ht="15">
      <c r="A12" s="29"/>
      <c r="B12" s="24"/>
      <c r="C12" s="6" t="s">
        <v>19</v>
      </c>
      <c r="D12" s="8">
        <v>5</v>
      </c>
      <c r="E12" s="59">
        <f>D12/$D$15</f>
        <v>0.007886435331230283</v>
      </c>
      <c r="F12" s="10">
        <v>3</v>
      </c>
      <c r="G12" s="59">
        <f>F12/$F$15</f>
        <v>0.004622496147919877</v>
      </c>
      <c r="H12" s="16">
        <f>IF(F12=0," ",D12/F12-1)</f>
        <v>0.6666666666666667</v>
      </c>
    </row>
    <row r="13" spans="1:8" ht="15">
      <c r="A13" s="29"/>
      <c r="B13" s="24"/>
      <c r="C13" s="6" t="s">
        <v>20</v>
      </c>
      <c r="D13" s="8">
        <v>273</v>
      </c>
      <c r="E13" s="59">
        <f>D13/$D$15</f>
        <v>0.4305993690851735</v>
      </c>
      <c r="F13" s="10">
        <v>249</v>
      </c>
      <c r="G13" s="59">
        <f>F13/$F$15</f>
        <v>0.38366718027734975</v>
      </c>
      <c r="H13" s="16">
        <f t="shared" si="0"/>
        <v>0.09638554216867479</v>
      </c>
    </row>
    <row r="14" spans="1:8" ht="15">
      <c r="A14" s="32"/>
      <c r="B14" s="24"/>
      <c r="C14" s="9" t="s">
        <v>21</v>
      </c>
      <c r="D14" s="8">
        <v>25</v>
      </c>
      <c r="E14" s="59">
        <f>D14/$D$15</f>
        <v>0.03943217665615142</v>
      </c>
      <c r="F14" s="10">
        <v>110</v>
      </c>
      <c r="G14" s="59">
        <f>F14/$F$15</f>
        <v>0.1694915254237288</v>
      </c>
      <c r="H14" s="16">
        <f t="shared" si="0"/>
        <v>-0.7727272727272727</v>
      </c>
    </row>
    <row r="15" spans="1:8" ht="15">
      <c r="A15" s="93" t="s">
        <v>14</v>
      </c>
      <c r="B15" s="77" t="s">
        <v>5</v>
      </c>
      <c r="C15" s="78"/>
      <c r="D15" s="81">
        <f>SUM(D10:D14)</f>
        <v>634</v>
      </c>
      <c r="E15" s="31">
        <f>SUM(E10:E14)</f>
        <v>1</v>
      </c>
      <c r="F15" s="81">
        <f>SUM(F10:F14)</f>
        <v>649</v>
      </c>
      <c r="G15" s="31">
        <f>SUM(G10:G14)</f>
        <v>1</v>
      </c>
      <c r="H15" s="85">
        <f>D15/F15-1</f>
        <v>-0.023112480739599373</v>
      </c>
    </row>
    <row r="16" spans="1:8" ht="15">
      <c r="A16" s="76"/>
      <c r="B16" s="79"/>
      <c r="C16" s="80"/>
      <c r="D16" s="82"/>
      <c r="E16" s="60">
        <f>+D15/D17</f>
        <v>0.8086734693877551</v>
      </c>
      <c r="F16" s="82"/>
      <c r="G16" s="60">
        <f>F15/F17</f>
        <v>0.7953431372549019</v>
      </c>
      <c r="H16" s="86"/>
    </row>
    <row r="17" spans="1:8" ht="15">
      <c r="A17" s="27"/>
      <c r="B17" s="19" t="s">
        <v>5</v>
      </c>
      <c r="C17" s="28"/>
      <c r="D17" s="21">
        <f>+D15+D8</f>
        <v>784</v>
      </c>
      <c r="E17" s="22">
        <f>E9+E16</f>
        <v>1</v>
      </c>
      <c r="F17" s="21">
        <f>+F15+F8</f>
        <v>816</v>
      </c>
      <c r="G17" s="22">
        <f>G9+G16</f>
        <v>1</v>
      </c>
      <c r="H17" s="18">
        <f t="shared" si="0"/>
        <v>-0.039215686274509776</v>
      </c>
    </row>
    <row r="18" ht="15">
      <c r="A18" s="33" t="s">
        <v>35</v>
      </c>
    </row>
    <row r="20" spans="1:3" ht="39.75" customHeight="1">
      <c r="A20" s="94" t="s">
        <v>51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83</v>
      </c>
      <c r="C23" s="63">
        <f aca="true" t="shared" si="1" ref="C23:C37">B23/$B$38</f>
        <v>0.10586734693877552</v>
      </c>
    </row>
    <row r="24" spans="1:3" ht="15">
      <c r="A24" s="45">
        <v>2006</v>
      </c>
      <c r="B24" s="45">
        <v>81</v>
      </c>
      <c r="C24" s="63">
        <f t="shared" si="1"/>
        <v>0.10331632653061225</v>
      </c>
    </row>
    <row r="25" spans="1:3" ht="15">
      <c r="A25" s="45">
        <v>2003</v>
      </c>
      <c r="B25" s="45">
        <v>67</v>
      </c>
      <c r="C25" s="63">
        <f t="shared" si="1"/>
        <v>0.08545918367346939</v>
      </c>
    </row>
    <row r="26" spans="1:3" ht="15">
      <c r="A26" s="45">
        <v>2004</v>
      </c>
      <c r="B26" s="45">
        <v>65</v>
      </c>
      <c r="C26" s="63">
        <f t="shared" si="1"/>
        <v>0.08290816326530612</v>
      </c>
    </row>
    <row r="27" spans="1:3" ht="15">
      <c r="A27" s="45">
        <v>2008</v>
      </c>
      <c r="B27" s="45">
        <v>62</v>
      </c>
      <c r="C27" s="63">
        <f t="shared" si="1"/>
        <v>0.07908163265306123</v>
      </c>
    </row>
    <row r="28" spans="1:3" ht="15">
      <c r="A28" s="45">
        <v>2002</v>
      </c>
      <c r="B28" s="45">
        <v>49</v>
      </c>
      <c r="C28" s="63">
        <f t="shared" si="1"/>
        <v>0.0625</v>
      </c>
    </row>
    <row r="29" spans="1:3" ht="15">
      <c r="A29" s="45">
        <v>2007</v>
      </c>
      <c r="B29" s="45">
        <v>49</v>
      </c>
      <c r="C29" s="63">
        <f t="shared" si="1"/>
        <v>0.0625</v>
      </c>
    </row>
    <row r="30" spans="1:3" ht="15">
      <c r="A30" s="45">
        <v>2001</v>
      </c>
      <c r="B30" s="45">
        <v>48</v>
      </c>
      <c r="C30" s="63">
        <f t="shared" si="1"/>
        <v>0.061224489795918366</v>
      </c>
    </row>
    <row r="31" spans="1:3" ht="15">
      <c r="A31" s="45">
        <v>2010</v>
      </c>
      <c r="B31" s="45">
        <v>46</v>
      </c>
      <c r="C31" s="63">
        <f t="shared" si="1"/>
        <v>0.058673469387755105</v>
      </c>
    </row>
    <row r="32" spans="1:3" ht="15">
      <c r="A32" s="45">
        <v>2009</v>
      </c>
      <c r="B32" s="45">
        <v>44</v>
      </c>
      <c r="C32" s="63">
        <f t="shared" si="1"/>
        <v>0.05612244897959184</v>
      </c>
    </row>
    <row r="33" spans="1:3" ht="15">
      <c r="A33" s="45">
        <v>2000</v>
      </c>
      <c r="B33" s="45">
        <v>31</v>
      </c>
      <c r="C33" s="63">
        <f t="shared" si="1"/>
        <v>0.039540816326530615</v>
      </c>
    </row>
    <row r="34" spans="1:3" ht="15">
      <c r="A34" s="45">
        <v>2011</v>
      </c>
      <c r="B34" s="45">
        <v>30</v>
      </c>
      <c r="C34" s="63">
        <f t="shared" si="1"/>
        <v>0.03826530612244898</v>
      </c>
    </row>
    <row r="35" spans="1:3" ht="15">
      <c r="A35" s="45">
        <v>2013</v>
      </c>
      <c r="B35" s="45">
        <v>24</v>
      </c>
      <c r="C35" s="63">
        <f t="shared" si="1"/>
        <v>0.030612244897959183</v>
      </c>
    </row>
    <row r="36" spans="1:3" ht="15">
      <c r="A36" s="45">
        <v>2012</v>
      </c>
      <c r="B36" s="45">
        <v>18</v>
      </c>
      <c r="C36" s="63">
        <f t="shared" si="1"/>
        <v>0.02295918367346939</v>
      </c>
    </row>
    <row r="37" spans="1:3" ht="15">
      <c r="A37" s="44" t="s">
        <v>25</v>
      </c>
      <c r="B37" s="44">
        <f>B38-SUM(B23:B36)</f>
        <v>87</v>
      </c>
      <c r="C37" s="63">
        <f t="shared" si="1"/>
        <v>0.11096938775510204</v>
      </c>
    </row>
    <row r="38" spans="1:4" ht="15">
      <c r="A38" s="49" t="s">
        <v>28</v>
      </c>
      <c r="B38" s="52">
        <f>D17</f>
        <v>784</v>
      </c>
      <c r="C38" s="50">
        <f>SUM(C23:C37)</f>
        <v>0.9999999999999999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2019-04-25T12:16:54Z</dcterms:modified>
  <cp:category/>
  <cp:version/>
  <cp:contentType/>
  <cp:contentStatus/>
</cp:coreProperties>
</file>