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5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<sst xmlns="http://schemas.openxmlformats.org/spreadsheetml/2006/main" count="103" uniqueCount="49">
  <si>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</si>
  <si>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</si>
  <si>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</si>
  <si>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</si>
  <si>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</si>
  <si>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</si>
  <si>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</si>
  <si>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</si>
  <si>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</si>
  <si>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</si>
  <si>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</si>
  <si>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</si>
  <si>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</si>
  <si>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</si>
  <si>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</si>
  <si>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</si>
  <si>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</si>
  <si>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</si>
  <si>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</si>
  <si>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</si>
  <si>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</si>
  <si>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</si>
  <si>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</si>
  <si>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</si>
  <si>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</si>
  <si>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</si>
  <si>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</si>
  <si>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</si>
  <si>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</si>
  <si>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</si>
  <si>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</si>
  <si>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</si>
  <si>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</si>
  <si>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</si>
  <si>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</si>
  <si>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</si>
  <si>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</si>
  <si>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</si>
  <si>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AUTOSAN</t>
  </si>
  <si>
    <t>KAROSA</t>
  </si>
  <si>
    <t>Pierwsze rejestracje NOWYCH autobusów w Polsce 
styczeń  - wrzesień 2018 rok</t>
  </si>
  <si>
    <t>Pierwsze rejestracje NOWYCH autobusów w Polsce
styczeń - wrzesień 2018 rok
według segmentów</t>
  </si>
  <si>
    <t>Pierwsze rejestracje UŻYWANYCH autobusów w Polsce
styczeń - wrzesień 2018 rok
według segmentów</t>
  </si>
  <si>
    <t>Pierwsze rejestracje UŻYWANYCH autobusów w Polsce, 
styczeń - wrzesień 2018 rok</t>
  </si>
  <si>
    <t>1 - 9.2018</t>
  </si>
  <si>
    <t>1 - 9.2017</t>
  </si>
  <si>
    <t>IVECO</t>
  </si>
  <si>
    <t>VDL</t>
  </si>
  <si>
    <t>Pierwsze rejestracje używanych autobusów, 
według roku produkcji; styczeń - wrzesień 2018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</si>
</sst>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D26" sqref="D26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40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0</v>
      </c>
      <c r="C6" s="7">
        <v>898</v>
      </c>
      <c r="D6" s="4">
        <f aca="true" t="shared" si="0" ref="D6:D14">C6/$C$15</f>
        <v>0.43069544364508394</v>
      </c>
      <c r="E6" s="10">
        <v>782</v>
      </c>
      <c r="F6" s="4">
        <f aca="true" t="shared" si="1" ref="F6:F14">E6/$E$15</f>
        <v>0.46354475400118555</v>
      </c>
      <c r="G6" s="16">
        <f>C6/E6-1</f>
        <v>0.1483375959079285</v>
      </c>
      <c r="H6" s="57"/>
      <c r="I6" s="57"/>
    </row>
    <row r="7" spans="1:9" ht="15">
      <c r="A7" s="3">
        <v>2</v>
      </c>
      <c r="B7" s="6" t="s">
        <v>30</v>
      </c>
      <c r="C7" s="7">
        <v>347</v>
      </c>
      <c r="D7" s="4">
        <f t="shared" si="0"/>
        <v>0.16642685851318945</v>
      </c>
      <c r="E7" s="10">
        <v>347</v>
      </c>
      <c r="F7" s="4">
        <f t="shared" si="1"/>
        <v>0.20569057498518079</v>
      </c>
      <c r="G7" s="16">
        <f>C7/E7-1</f>
        <v>0</v>
      </c>
      <c r="H7" s="57"/>
      <c r="I7" s="57"/>
    </row>
    <row r="8" spans="1:9" ht="15">
      <c r="A8" s="3">
        <v>3</v>
      </c>
      <c r="B8" s="6" t="s">
        <v>36</v>
      </c>
      <c r="C8" s="8">
        <v>219</v>
      </c>
      <c r="D8" s="4">
        <f t="shared" si="0"/>
        <v>0.10503597122302158</v>
      </c>
      <c r="E8" s="11">
        <v>69</v>
      </c>
      <c r="F8" s="4">
        <f t="shared" si="1"/>
        <v>0.04090100770598696</v>
      </c>
      <c r="G8" s="16">
        <f>IF(E8=0," ",C8/E8-1)</f>
        <v>2.1739130434782608</v>
      </c>
      <c r="H8" s="57"/>
      <c r="I8" s="57"/>
    </row>
    <row r="9" spans="1:9" ht="15">
      <c r="A9" s="3">
        <v>4</v>
      </c>
      <c r="B9" s="40" t="s">
        <v>31</v>
      </c>
      <c r="C9" s="8">
        <v>156</v>
      </c>
      <c r="D9" s="4">
        <f t="shared" si="0"/>
        <v>0.07482014388489208</v>
      </c>
      <c r="E9" s="10">
        <v>148</v>
      </c>
      <c r="F9" s="4">
        <f t="shared" si="1"/>
        <v>0.0877296976882039</v>
      </c>
      <c r="G9" s="16">
        <f>C9/E9-1</f>
        <v>0.054054054054053946</v>
      </c>
      <c r="H9" s="57"/>
      <c r="I9" s="57"/>
    </row>
    <row r="10" spans="1:9" ht="15">
      <c r="A10" s="3">
        <v>5</v>
      </c>
      <c r="B10" s="38" t="s">
        <v>46</v>
      </c>
      <c r="C10" s="8">
        <v>94</v>
      </c>
      <c r="D10" s="4">
        <f t="shared" si="0"/>
        <v>0.04508393285371703</v>
      </c>
      <c r="E10" s="10">
        <v>34</v>
      </c>
      <c r="F10" s="4">
        <f t="shared" si="1"/>
        <v>0.02015411973918198</v>
      </c>
      <c r="G10" s="16">
        <f>C10/E10-1</f>
        <v>1.7647058823529411</v>
      </c>
      <c r="I10" s="57"/>
    </row>
    <row r="11" spans="1:9" ht="15">
      <c r="A11" s="39">
        <v>6</v>
      </c>
      <c r="B11" s="6" t="s">
        <v>38</v>
      </c>
      <c r="C11" s="8">
        <v>77</v>
      </c>
      <c r="D11" s="4">
        <f t="shared" si="0"/>
        <v>0.036930455635491605</v>
      </c>
      <c r="E11" s="10">
        <v>10</v>
      </c>
      <c r="F11" s="4">
        <f t="shared" si="1"/>
        <v>0.005927682276229994</v>
      </c>
      <c r="G11" s="16">
        <f>IF(E11=0,"",C11/E11-1)</f>
        <v>6.7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294</v>
      </c>
      <c r="D14" s="4">
        <f t="shared" si="0"/>
        <v>0.1410071942446043</v>
      </c>
      <c r="E14" s="8">
        <f>E15-SUM(E6:E13)</f>
        <v>297</v>
      </c>
      <c r="F14" s="4">
        <f t="shared" si="1"/>
        <v>0.17605216360403084</v>
      </c>
      <c r="G14" s="16">
        <f>C14/E14-1</f>
        <v>-0.010101010101010055</v>
      </c>
      <c r="I14" s="57"/>
    </row>
    <row r="15" spans="1:7" ht="15">
      <c r="A15" s="12"/>
      <c r="B15" s="19" t="s">
        <v>35</v>
      </c>
      <c r="C15" s="20">
        <v>2085</v>
      </c>
      <c r="D15" s="22">
        <v>1</v>
      </c>
      <c r="E15" s="21">
        <v>1687</v>
      </c>
      <c r="F15" s="23">
        <v>1</v>
      </c>
      <c r="G15" s="54">
        <f>C15/E15-1</f>
        <v>0.23592175459395381</v>
      </c>
    </row>
    <row r="16" ht="15">
      <c r="A16" s="37" t="s">
        <v>24</v>
      </c>
    </row>
    <row r="17" ht="15">
      <c r="A17" s="37" t="s">
        <v>34</v>
      </c>
    </row>
    <row r="18" ht="15">
      <c r="A18" s="33" t="s">
        <v>37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D27" sqref="D26:D2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41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17</v>
      </c>
      <c r="E6" s="4">
        <f>IF(D6=0,"",D6/$D$8)</f>
        <v>0.020531400966183576</v>
      </c>
      <c r="F6" s="10">
        <v>3</v>
      </c>
      <c r="G6" s="4">
        <f>IF(F6=0,"",F6/$F$8)</f>
        <v>0.003740648379052369</v>
      </c>
      <c r="H6" s="16">
        <f>IF(F6=0,"",D6/F6-1)</f>
        <v>4.666666666666667</v>
      </c>
    </row>
    <row r="7" spans="1:9" ht="15">
      <c r="A7" s="35"/>
      <c r="B7" s="6" t="s">
        <v>14</v>
      </c>
      <c r="C7" s="93"/>
      <c r="D7" s="7">
        <v>811</v>
      </c>
      <c r="E7" s="59">
        <f>+D7/$D$8</f>
        <v>0.9794685990338164</v>
      </c>
      <c r="F7" s="10">
        <v>799</v>
      </c>
      <c r="G7" s="59">
        <f>+F7/$F$8</f>
        <v>0.9962593516209476</v>
      </c>
      <c r="H7" s="16">
        <f>D7/F7-1</f>
        <v>0.015018773466833446</v>
      </c>
      <c r="I7" s="56"/>
    </row>
    <row r="8" spans="1:9" ht="15">
      <c r="A8" s="75" t="s">
        <v>12</v>
      </c>
      <c r="B8" s="77" t="s">
        <v>6</v>
      </c>
      <c r="C8" s="78"/>
      <c r="D8" s="81">
        <f>SUM(D6:D7)</f>
        <v>828</v>
      </c>
      <c r="E8" s="61">
        <f>SUM(E6:E7)</f>
        <v>1</v>
      </c>
      <c r="F8" s="83">
        <f>SUM(F6:F7)</f>
        <v>802</v>
      </c>
      <c r="G8" s="61">
        <f>SUM(G6:G7)</f>
        <v>1</v>
      </c>
      <c r="H8" s="85">
        <f>D8/F8-1</f>
        <v>0.032418952618453956</v>
      </c>
      <c r="I8" s="58"/>
    </row>
    <row r="9" spans="1:9" ht="15">
      <c r="A9" s="76"/>
      <c r="B9" s="79"/>
      <c r="C9" s="80"/>
      <c r="D9" s="82"/>
      <c r="E9" s="60">
        <f>+D8/D17</f>
        <v>0.3971223021582734</v>
      </c>
      <c r="F9" s="84"/>
      <c r="G9" s="60">
        <f>+F8/F17</f>
        <v>0.4754001185536455</v>
      </c>
      <c r="H9" s="86"/>
      <c r="I9" s="58"/>
    </row>
    <row r="10" spans="1:9" ht="15">
      <c r="A10" s="35"/>
      <c r="B10" s="6" t="s">
        <v>14</v>
      </c>
      <c r="C10" s="24" t="s">
        <v>18</v>
      </c>
      <c r="D10" s="8">
        <v>849</v>
      </c>
      <c r="E10" s="59">
        <f>D10/$D$15</f>
        <v>0.6754176610978521</v>
      </c>
      <c r="F10" s="10">
        <v>474</v>
      </c>
      <c r="G10" s="59">
        <f>F10/$F$15</f>
        <v>0.535593220338983</v>
      </c>
      <c r="H10" s="16">
        <f>D10/F10-1</f>
        <v>0.7911392405063291</v>
      </c>
      <c r="I10" s="58"/>
    </row>
    <row r="11" spans="1:9" ht="15">
      <c r="A11" s="35"/>
      <c r="B11" s="6"/>
      <c r="C11" s="24" t="s">
        <v>19</v>
      </c>
      <c r="D11" s="8">
        <v>48</v>
      </c>
      <c r="E11" s="59">
        <f>D11/$D$15</f>
        <v>0.03818615751789976</v>
      </c>
      <c r="F11" s="11">
        <v>48</v>
      </c>
      <c r="G11" s="59">
        <f>F11/$F$15</f>
        <v>0.05423728813559322</v>
      </c>
      <c r="H11" s="16">
        <f>D11/F11-1</f>
        <v>0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341</v>
      </c>
      <c r="E13" s="59">
        <f>D13/$D$15</f>
        <v>0.27128082736674625</v>
      </c>
      <c r="F13" s="10">
        <v>363</v>
      </c>
      <c r="G13" s="59">
        <f>F13/$F$15</f>
        <v>0.4101694915254237</v>
      </c>
      <c r="H13" s="16">
        <f>D13/F13-1</f>
        <v>-0.06060606060606055</v>
      </c>
      <c r="I13" s="58"/>
    </row>
    <row r="14" spans="1:9" ht="15">
      <c r="A14" s="36"/>
      <c r="B14" s="24"/>
      <c r="C14" s="24" t="s">
        <v>23</v>
      </c>
      <c r="D14" s="8">
        <v>19</v>
      </c>
      <c r="E14" s="59">
        <f>IF(D14=0,"",D14/$D$15)</f>
        <v>0.015115354017501989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3" t="s">
        <v>15</v>
      </c>
      <c r="B15" s="77" t="s">
        <v>6</v>
      </c>
      <c r="C15" s="78"/>
      <c r="D15" s="81">
        <f>SUM(D10:D14)</f>
        <v>1257</v>
      </c>
      <c r="E15" s="61">
        <f>SUM(E10:E14)</f>
        <v>1</v>
      </c>
      <c r="F15" s="81">
        <f>SUM(F10:F14)</f>
        <v>885</v>
      </c>
      <c r="G15" s="61">
        <f>SUM(G10:G14)</f>
        <v>1</v>
      </c>
      <c r="H15" s="85">
        <f>D15/F15-1</f>
        <v>0.4203389830508475</v>
      </c>
      <c r="I15" s="58"/>
    </row>
    <row r="16" spans="1:9" ht="15">
      <c r="A16" s="76"/>
      <c r="B16" s="79"/>
      <c r="C16" s="80"/>
      <c r="D16" s="82"/>
      <c r="E16" s="60">
        <f>+D15/D17</f>
        <v>0.6028776978417266</v>
      </c>
      <c r="F16" s="82"/>
      <c r="G16" s="60">
        <f>F15/F17</f>
        <v>0.5245998814463545</v>
      </c>
      <c r="H16" s="86"/>
      <c r="I16" s="58"/>
    </row>
    <row r="17" spans="1:9" ht="15">
      <c r="A17" s="27"/>
      <c r="B17" s="19" t="s">
        <v>32</v>
      </c>
      <c r="C17" s="28"/>
      <c r="D17" s="21">
        <f>+D15+D8</f>
        <v>2085</v>
      </c>
      <c r="E17" s="22">
        <v>1</v>
      </c>
      <c r="F17" s="21">
        <f>+F8+F15</f>
        <v>1687</v>
      </c>
      <c r="G17" s="22">
        <v>1</v>
      </c>
      <c r="H17" s="54">
        <f>D17/F17-1</f>
        <v>0.23592175459395381</v>
      </c>
      <c r="I17" s="58"/>
    </row>
    <row r="18" ht="15">
      <c r="A18" s="33" t="s">
        <v>37</v>
      </c>
    </row>
    <row r="19" ht="15">
      <c r="A19" s="33" t="s">
        <v>33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:H11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B19" sqref="B1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704</v>
      </c>
      <c r="D6" s="59">
        <f aca="true" t="shared" si="0" ref="D6:D13">C6/$C$14</f>
        <v>0.28548256285482565</v>
      </c>
      <c r="E6" s="10">
        <v>731</v>
      </c>
      <c r="F6" s="59">
        <f aca="true" t="shared" si="1" ref="F6:F13">E6/$E$14</f>
        <v>0.28377329192546585</v>
      </c>
      <c r="G6" s="15">
        <f aca="true" t="shared" si="2" ref="G6:G11">C6/E6-1</f>
        <v>-0.0369357045143639</v>
      </c>
      <c r="I6" s="65"/>
      <c r="J6" s="65"/>
      <c r="K6" s="64"/>
    </row>
    <row r="7" spans="1:11" ht="15">
      <c r="A7" s="29">
        <v>2</v>
      </c>
      <c r="B7" s="6" t="s">
        <v>1</v>
      </c>
      <c r="C7" s="7">
        <v>308</v>
      </c>
      <c r="D7" s="59">
        <f t="shared" si="0"/>
        <v>0.12489862124898621</v>
      </c>
      <c r="E7" s="10">
        <v>248</v>
      </c>
      <c r="F7" s="62">
        <f t="shared" si="1"/>
        <v>0.09627329192546584</v>
      </c>
      <c r="G7" s="16">
        <f t="shared" si="2"/>
        <v>0.24193548387096775</v>
      </c>
      <c r="I7" s="65"/>
      <c r="J7" s="65"/>
      <c r="K7" s="64"/>
    </row>
    <row r="8" spans="1:11" ht="15">
      <c r="A8" s="29">
        <v>3</v>
      </c>
      <c r="B8" s="6" t="s">
        <v>2</v>
      </c>
      <c r="C8" s="8">
        <v>271</v>
      </c>
      <c r="D8" s="59">
        <f t="shared" si="0"/>
        <v>0.10989456609894566</v>
      </c>
      <c r="E8" s="11">
        <v>302</v>
      </c>
      <c r="F8" s="62">
        <f t="shared" si="1"/>
        <v>0.1172360248447205</v>
      </c>
      <c r="G8" s="16">
        <f t="shared" si="2"/>
        <v>-0.10264900662251653</v>
      </c>
      <c r="I8" s="65"/>
      <c r="J8" s="65"/>
      <c r="K8" s="64"/>
    </row>
    <row r="9" spans="1:11" ht="15">
      <c r="A9" s="29">
        <v>4</v>
      </c>
      <c r="B9" s="40" t="s">
        <v>36</v>
      </c>
      <c r="C9" s="8">
        <v>190</v>
      </c>
      <c r="D9" s="59">
        <f t="shared" si="0"/>
        <v>0.0770478507704785</v>
      </c>
      <c r="E9" s="10">
        <v>179</v>
      </c>
      <c r="F9" s="62">
        <f t="shared" si="1"/>
        <v>0.06948757763975155</v>
      </c>
      <c r="G9" s="16">
        <f t="shared" si="2"/>
        <v>0.06145251396648055</v>
      </c>
      <c r="I9" s="65"/>
      <c r="J9" s="65"/>
      <c r="K9" s="64"/>
    </row>
    <row r="10" spans="1:11" ht="15">
      <c r="A10" s="29">
        <v>5</v>
      </c>
      <c r="B10" s="40" t="s">
        <v>47</v>
      </c>
      <c r="C10" s="8">
        <v>138</v>
      </c>
      <c r="D10" s="59">
        <f>C10/$C$14</f>
        <v>0.05596107055961071</v>
      </c>
      <c r="E10" s="10">
        <v>178</v>
      </c>
      <c r="F10" s="62">
        <f>E10/$E$14</f>
        <v>0.06909937888198758</v>
      </c>
      <c r="G10" s="16">
        <f>C10/E10-1</f>
        <v>-0.2247191011235955</v>
      </c>
      <c r="I10" s="65"/>
      <c r="J10" s="65"/>
      <c r="K10" s="64"/>
    </row>
    <row r="11" spans="1:11" ht="15">
      <c r="A11" s="66">
        <v>6</v>
      </c>
      <c r="B11" s="40" t="s">
        <v>39</v>
      </c>
      <c r="C11" s="8">
        <v>118</v>
      </c>
      <c r="D11" s="59">
        <f t="shared" si="0"/>
        <v>0.047850770478507706</v>
      </c>
      <c r="E11" s="10">
        <v>114</v>
      </c>
      <c r="F11" s="62">
        <f t="shared" si="1"/>
        <v>0.04425465838509317</v>
      </c>
      <c r="G11" s="16">
        <f t="shared" si="2"/>
        <v>0.03508771929824572</v>
      </c>
      <c r="I11" s="65"/>
      <c r="J11" s="65"/>
      <c r="K11" s="64"/>
    </row>
    <row r="12" spans="1:11" ht="15" hidden="1">
      <c r="A12" s="29"/>
      <c r="B12" s="6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3</v>
      </c>
      <c r="C13" s="8">
        <f>C14-SUM(C6:C12)</f>
        <v>737</v>
      </c>
      <c r="D13" s="59">
        <f t="shared" si="0"/>
        <v>0.2988645579886456</v>
      </c>
      <c r="E13" s="8">
        <f>E14-SUM(E6:E12)</f>
        <v>824</v>
      </c>
      <c r="F13" s="62">
        <f t="shared" si="1"/>
        <v>0.3198757763975155</v>
      </c>
      <c r="G13" s="17">
        <f>C13/E13-1</f>
        <v>-0.10558252427184467</v>
      </c>
      <c r="I13" s="65"/>
      <c r="J13" s="65"/>
      <c r="K13" s="64"/>
    </row>
    <row r="14" spans="1:11" ht="15">
      <c r="A14" s="12"/>
      <c r="B14" s="19" t="s">
        <v>6</v>
      </c>
      <c r="C14" s="20">
        <v>2466</v>
      </c>
      <c r="D14" s="23">
        <v>1</v>
      </c>
      <c r="E14" s="21">
        <v>2576</v>
      </c>
      <c r="F14" s="23">
        <v>1</v>
      </c>
      <c r="G14" s="54">
        <f>C14/E14-1</f>
        <v>-0.04270186335403725</v>
      </c>
      <c r="I14" s="65"/>
      <c r="J14" s="65"/>
      <c r="K14" s="64"/>
    </row>
    <row r="15" spans="1:9" ht="15">
      <c r="A15" s="33" t="s">
        <v>37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0">
      <selection activeCell="E37" sqref="E37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42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26</v>
      </c>
      <c r="E6" s="59">
        <f>+D6/$D$8</f>
        <v>0.04797047970479705</v>
      </c>
      <c r="F6" s="7">
        <v>27</v>
      </c>
      <c r="G6" s="59">
        <f>+F6/$F$8</f>
        <v>0.04990757855822551</v>
      </c>
      <c r="H6" s="15">
        <f>D6/F6-1</f>
        <v>-0.03703703703703709</v>
      </c>
    </row>
    <row r="7" spans="1:8" ht="15">
      <c r="A7" s="29"/>
      <c r="B7" s="6" t="s">
        <v>14</v>
      </c>
      <c r="C7" s="93"/>
      <c r="D7" s="7">
        <v>516</v>
      </c>
      <c r="E7" s="59">
        <f>+D7/$D$8</f>
        <v>0.9520295202952029</v>
      </c>
      <c r="F7" s="7">
        <v>514</v>
      </c>
      <c r="G7" s="59">
        <f>+F7/$F$8</f>
        <v>0.9500924214417745</v>
      </c>
      <c r="H7" s="16">
        <f aca="true" t="shared" si="0" ref="H7:H17">D7/F7-1</f>
        <v>0.0038910505836575737</v>
      </c>
    </row>
    <row r="8" spans="1:8" ht="15">
      <c r="A8" s="75" t="s">
        <v>12</v>
      </c>
      <c r="B8" s="77" t="s">
        <v>6</v>
      </c>
      <c r="C8" s="78"/>
      <c r="D8" s="81">
        <f>SUM(D6:D7)</f>
        <v>542</v>
      </c>
      <c r="E8" s="31">
        <f>SUM(E6:E7)</f>
        <v>1</v>
      </c>
      <c r="F8" s="83">
        <f>SUM(F6:F7)</f>
        <v>541</v>
      </c>
      <c r="G8" s="31">
        <f>SUM(G6:G7)</f>
        <v>1</v>
      </c>
      <c r="H8" s="85">
        <f>D8/F8-1</f>
        <v>0.001848428835489857</v>
      </c>
    </row>
    <row r="9" spans="1:8" ht="15">
      <c r="A9" s="76"/>
      <c r="B9" s="79"/>
      <c r="C9" s="80"/>
      <c r="D9" s="82"/>
      <c r="E9" s="60">
        <f>+D8/D17</f>
        <v>0.2197891321978913</v>
      </c>
      <c r="F9" s="84"/>
      <c r="G9" s="60">
        <f>+F8/F17</f>
        <v>0.21001552795031056</v>
      </c>
      <c r="H9" s="86"/>
    </row>
    <row r="10" spans="1:8" ht="15">
      <c r="A10" s="29"/>
      <c r="B10" s="24" t="s">
        <v>14</v>
      </c>
      <c r="C10" s="5" t="s">
        <v>18</v>
      </c>
      <c r="D10" s="8">
        <v>289</v>
      </c>
      <c r="E10" s="59">
        <f>D10/$D$15</f>
        <v>0.1502079002079002</v>
      </c>
      <c r="F10" s="10">
        <v>302</v>
      </c>
      <c r="G10" s="59">
        <f>F10/$F$15</f>
        <v>0.1484029484029484</v>
      </c>
      <c r="H10" s="16">
        <f t="shared" si="0"/>
        <v>-0.04304635761589404</v>
      </c>
    </row>
    <row r="11" spans="1:8" ht="15">
      <c r="A11" s="29"/>
      <c r="B11" s="24"/>
      <c r="C11" s="6" t="s">
        <v>19</v>
      </c>
      <c r="D11" s="8">
        <v>706</v>
      </c>
      <c r="E11" s="59">
        <f>D11/$D$15</f>
        <v>0.36694386694386694</v>
      </c>
      <c r="F11" s="11">
        <v>852</v>
      </c>
      <c r="G11" s="59">
        <f>F11/$F$15</f>
        <v>0.41867321867321866</v>
      </c>
      <c r="H11" s="16">
        <f t="shared" si="0"/>
        <v>-0.17136150234741787</v>
      </c>
    </row>
    <row r="12" spans="1:8" ht="15">
      <c r="A12" s="29"/>
      <c r="B12" s="24"/>
      <c r="C12" s="6" t="s">
        <v>20</v>
      </c>
      <c r="D12" s="8">
        <v>4</v>
      </c>
      <c r="E12" s="59">
        <f>D12/$D$15</f>
        <v>0.002079002079002079</v>
      </c>
      <c r="F12" s="10">
        <v>6</v>
      </c>
      <c r="G12" s="59">
        <f>F12/$F$15</f>
        <v>0.0029484029484029483</v>
      </c>
      <c r="H12" s="16">
        <f>IF(F12=0," ",D12/F12-1)</f>
        <v>-0.33333333333333337</v>
      </c>
    </row>
    <row r="13" spans="1:8" ht="15">
      <c r="A13" s="29"/>
      <c r="B13" s="24"/>
      <c r="C13" s="6" t="s">
        <v>21</v>
      </c>
      <c r="D13" s="8">
        <v>763</v>
      </c>
      <c r="E13" s="59">
        <f>D13/$D$15</f>
        <v>0.39656964656964655</v>
      </c>
      <c r="F13" s="10">
        <v>782</v>
      </c>
      <c r="G13" s="59">
        <f>F13/$F$15</f>
        <v>0.38427518427518426</v>
      </c>
      <c r="H13" s="16">
        <f t="shared" si="0"/>
        <v>-0.024296675191815886</v>
      </c>
    </row>
    <row r="14" spans="1:8" ht="15">
      <c r="A14" s="32"/>
      <c r="B14" s="24"/>
      <c r="C14" s="9" t="s">
        <v>22</v>
      </c>
      <c r="D14" s="8">
        <v>162</v>
      </c>
      <c r="E14" s="59">
        <f>D14/$D$15</f>
        <v>0.0841995841995842</v>
      </c>
      <c r="F14" s="10">
        <v>93</v>
      </c>
      <c r="G14" s="59">
        <f>F14/$F$15</f>
        <v>0.0457002457002457</v>
      </c>
      <c r="H14" s="16">
        <f t="shared" si="0"/>
        <v>0.7419354838709677</v>
      </c>
    </row>
    <row r="15" spans="1:8" ht="15">
      <c r="A15" s="93" t="s">
        <v>15</v>
      </c>
      <c r="B15" s="77" t="s">
        <v>6</v>
      </c>
      <c r="C15" s="78"/>
      <c r="D15" s="81">
        <f>SUM(D10:D14)</f>
        <v>1924</v>
      </c>
      <c r="E15" s="31">
        <f>SUM(E10:E14)</f>
        <v>0.9999999999999999</v>
      </c>
      <c r="F15" s="81">
        <f>SUM(F10:F14)</f>
        <v>2035</v>
      </c>
      <c r="G15" s="31">
        <f>SUM(G10:G14)</f>
        <v>0.9999999999999999</v>
      </c>
      <c r="H15" s="85">
        <f>D15/F15-1</f>
        <v>-0.054545454545454564</v>
      </c>
    </row>
    <row r="16" spans="1:8" ht="15">
      <c r="A16" s="76"/>
      <c r="B16" s="79"/>
      <c r="C16" s="80"/>
      <c r="D16" s="82"/>
      <c r="E16" s="60">
        <f>+D15/D17</f>
        <v>0.7802108678021087</v>
      </c>
      <c r="F16" s="82"/>
      <c r="G16" s="60">
        <f>F15/F17</f>
        <v>0.7899844720496895</v>
      </c>
      <c r="H16" s="86"/>
    </row>
    <row r="17" spans="1:8" ht="15">
      <c r="A17" s="27"/>
      <c r="B17" s="19" t="s">
        <v>6</v>
      </c>
      <c r="C17" s="28"/>
      <c r="D17" s="21">
        <f>+D15+D8</f>
        <v>2466</v>
      </c>
      <c r="E17" s="22">
        <f>E9+E16</f>
        <v>1</v>
      </c>
      <c r="F17" s="21">
        <f>+F15+F8</f>
        <v>2576</v>
      </c>
      <c r="G17" s="22">
        <f>G9+G16</f>
        <v>1</v>
      </c>
      <c r="H17" s="18">
        <f t="shared" si="0"/>
        <v>-0.04270186335403725</v>
      </c>
    </row>
    <row r="18" ht="15">
      <c r="A18" s="33" t="s">
        <v>37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2002</v>
      </c>
      <c r="B23" s="45">
        <v>261</v>
      </c>
      <c r="C23" s="63">
        <f aca="true" t="shared" si="1" ref="C23:C37">B23/$B$38</f>
        <v>0.10583941605839416</v>
      </c>
    </row>
    <row r="24" spans="1:3" ht="15">
      <c r="A24" s="45">
        <v>2005</v>
      </c>
      <c r="B24" s="45">
        <v>221</v>
      </c>
      <c r="C24" s="63">
        <f t="shared" si="1"/>
        <v>0.08961881589618816</v>
      </c>
    </row>
    <row r="25" spans="1:3" ht="15">
      <c r="A25" s="45">
        <v>2006</v>
      </c>
      <c r="B25" s="45">
        <v>219</v>
      </c>
      <c r="C25" s="63">
        <f t="shared" si="1"/>
        <v>0.08880778588807786</v>
      </c>
    </row>
    <row r="26" spans="1:3" ht="15">
      <c r="A26" s="45">
        <v>2003</v>
      </c>
      <c r="B26" s="45">
        <v>188</v>
      </c>
      <c r="C26" s="63">
        <f t="shared" si="1"/>
        <v>0.07623682076236821</v>
      </c>
    </row>
    <row r="27" spans="1:3" ht="15">
      <c r="A27" s="45">
        <v>2004</v>
      </c>
      <c r="B27" s="45">
        <v>183</v>
      </c>
      <c r="C27" s="63">
        <f t="shared" si="1"/>
        <v>0.07420924574209246</v>
      </c>
    </row>
    <row r="28" spans="1:3" ht="15">
      <c r="A28" s="45">
        <v>2007</v>
      </c>
      <c r="B28" s="45">
        <v>179</v>
      </c>
      <c r="C28" s="63">
        <f t="shared" si="1"/>
        <v>0.07258718572587186</v>
      </c>
    </row>
    <row r="29" spans="1:3" ht="15">
      <c r="A29" s="45">
        <v>2001</v>
      </c>
      <c r="B29" s="45">
        <v>175</v>
      </c>
      <c r="C29" s="63">
        <f t="shared" si="1"/>
        <v>0.07096512570965126</v>
      </c>
    </row>
    <row r="30" spans="1:3" ht="15">
      <c r="A30" s="45">
        <v>2000</v>
      </c>
      <c r="B30" s="45">
        <v>169</v>
      </c>
      <c r="C30" s="63">
        <f t="shared" si="1"/>
        <v>0.06853203568532036</v>
      </c>
    </row>
    <row r="31" spans="1:3" ht="15">
      <c r="A31" s="45">
        <v>2008</v>
      </c>
      <c r="B31" s="45">
        <v>137</v>
      </c>
      <c r="C31" s="63">
        <f t="shared" si="1"/>
        <v>0.05555555555555555</v>
      </c>
    </row>
    <row r="32" spans="1:3" ht="15">
      <c r="A32" s="45">
        <v>2009</v>
      </c>
      <c r="B32" s="45">
        <v>133</v>
      </c>
      <c r="C32" s="63">
        <f t="shared" si="1"/>
        <v>0.05393349553933496</v>
      </c>
    </row>
    <row r="33" spans="1:3" ht="15">
      <c r="A33" s="45">
        <v>2010</v>
      </c>
      <c r="B33" s="45">
        <v>88</v>
      </c>
      <c r="C33" s="63">
        <f t="shared" si="1"/>
        <v>0.035685320356853206</v>
      </c>
    </row>
    <row r="34" spans="1:3" ht="15">
      <c r="A34" s="45">
        <v>1999</v>
      </c>
      <c r="B34" s="45">
        <v>78</v>
      </c>
      <c r="C34" s="63">
        <f t="shared" si="1"/>
        <v>0.031630170316301706</v>
      </c>
    </row>
    <row r="35" spans="1:3" ht="15">
      <c r="A35" s="45">
        <v>2011</v>
      </c>
      <c r="B35" s="45">
        <v>74</v>
      </c>
      <c r="C35" s="63">
        <f t="shared" si="1"/>
        <v>0.030008110300081103</v>
      </c>
    </row>
    <row r="36" spans="1:3" ht="15">
      <c r="A36" s="45">
        <v>2013</v>
      </c>
      <c r="B36" s="45">
        <v>70</v>
      </c>
      <c r="C36" s="63">
        <f t="shared" si="1"/>
        <v>0.028386050283860504</v>
      </c>
    </row>
    <row r="37" spans="1:3" ht="15">
      <c r="A37" s="44" t="s">
        <v>26</v>
      </c>
      <c r="B37" s="44">
        <f>B38-SUM(B23:B36)</f>
        <v>291</v>
      </c>
      <c r="C37" s="63">
        <f t="shared" si="1"/>
        <v>0.11800486618004866</v>
      </c>
    </row>
    <row r="38" spans="1:4" ht="15">
      <c r="A38" s="49" t="s">
        <v>29</v>
      </c>
      <c r="B38" s="52">
        <f>D17</f>
        <v>2466</v>
      </c>
      <c r="C38" s="50">
        <f>SUM(C23:C37)</f>
        <v>1</v>
      </c>
      <c r="D38" s="55"/>
    </row>
    <row r="39" spans="1:3" ht="15">
      <c r="A39" s="95" t="s">
        <v>37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2018-10-16T09:03:47Z</dcterms:modified>
  <cp:category/>
  <cp:version/>
  <cp:contentType/>
  <cp:contentStatus/>
</cp:coreProperties>
</file>