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<sst xmlns="http://schemas.openxmlformats.org/spreadsheetml/2006/main" count="99" uniqueCount="48">
  <si>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</si>
  <si>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</si>
  <si>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</si>
  <si>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</si>
  <si>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</si>
  <si>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</si>
  <si>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</si>
  <si>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</si>
  <si>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</si>
  <si>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</si>
  <si>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</si>
  <si>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</si>
  <si>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</si>
  <si>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</si>
  <si>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</si>
  <si>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</si>
  <si>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</si>
  <si>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</si>
  <si>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</si>
  <si>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</si>
  <si>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</si>
  <si>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</si>
  <si>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</si>
  <si>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</si>
  <si>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</si>
  <si>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</si>
  <si>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</si>
  <si>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</si>
  <si>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</si>
  <si>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</si>
  <si>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</si>
  <si>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</si>
  <si>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</si>
  <si>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</si>
  <si>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</si>
  <si>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</si>
  <si>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</si>
  <si>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</si>
  <si>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</si>
  <si>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</si>
  <si>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VAN HOOL</t>
  </si>
  <si>
    <t>Pierwsze rejestracje NOWYCH autobusów w Polsce 
styczeń- maj 2023</t>
  </si>
  <si>
    <t>1-5.2023</t>
  </si>
  <si>
    <t>1-5.2022</t>
  </si>
  <si>
    <t>Pierwsze rejestracje NOWYCH autobusów w Polsce
styczeń-maj 2023
według segmentów*</t>
  </si>
  <si>
    <t>Pierwsze rejestracje UŻYWANYCH autobusów w Polsce, 
styczeń-maj 2023</t>
  </si>
  <si>
    <t>Pierwsze rejestracje UŻYWANYCH autobusów w Polsce
styczeń-maj 2023
według segmentów</t>
  </si>
  <si>
    <t>Pierwsze rejestracje używanych autobusów, 
wg. roku produkcji; styczeń-maj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</si>
</sst>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E5" sqref="E5:E9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272</v>
      </c>
      <c r="D5" s="63">
        <f>C5/$C$14</f>
        <v>0.47058823529411764</v>
      </c>
      <c r="E5" s="64">
        <v>148</v>
      </c>
      <c r="F5" s="63">
        <f aca="true" t="shared" si="0" ref="F5:F13">E5/$E$14</f>
        <v>0.3014256619144603</v>
      </c>
      <c r="G5" s="65">
        <f>C5/E5-1</f>
        <v>0.8378378378378379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71</v>
      </c>
      <c r="D6" s="69">
        <f aca="true" t="shared" si="1" ref="D6:D13">C6/$C$14</f>
        <v>0.12283737024221453</v>
      </c>
      <c r="E6" s="70">
        <v>132</v>
      </c>
      <c r="F6" s="69">
        <f t="shared" si="0"/>
        <v>0.26883910386965376</v>
      </c>
      <c r="G6" s="71">
        <f aca="true" t="shared" si="2" ref="G6:G12">IF(E6=0,"",C6/E6-1)</f>
        <v>-0.46212121212121215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63</v>
      </c>
      <c r="D7" s="63">
        <f t="shared" si="1"/>
        <v>0.10899653979238755</v>
      </c>
      <c r="E7" s="72">
        <v>16</v>
      </c>
      <c r="F7" s="63">
        <f t="shared" si="0"/>
        <v>0.032586558044806514</v>
      </c>
      <c r="G7" s="65">
        <f t="shared" si="2"/>
        <v>2.9375</v>
      </c>
      <c r="H7" s="27"/>
    </row>
    <row r="8" spans="1:8" ht="14.25">
      <c r="A8" s="66">
        <v>4</v>
      </c>
      <c r="B8" s="67" t="s">
        <v>30</v>
      </c>
      <c r="C8" s="66">
        <v>53</v>
      </c>
      <c r="D8" s="69">
        <f t="shared" si="1"/>
        <v>0.09169550173010381</v>
      </c>
      <c r="E8" s="70">
        <v>119</v>
      </c>
      <c r="F8" s="69">
        <f t="shared" si="0"/>
        <v>0.24236252545824846</v>
      </c>
      <c r="G8" s="71">
        <f t="shared" si="2"/>
        <v>-0.5546218487394958</v>
      </c>
      <c r="H8" s="27"/>
    </row>
    <row r="9" spans="1:8" ht="14.25" customHeight="1">
      <c r="A9" s="60">
        <v>5</v>
      </c>
      <c r="B9" s="73" t="s">
        <v>39</v>
      </c>
      <c r="C9" s="60">
        <v>35</v>
      </c>
      <c r="D9" s="63">
        <f t="shared" si="1"/>
        <v>0.06055363321799308</v>
      </c>
      <c r="E9" s="64">
        <v>1</v>
      </c>
      <c r="F9" s="63">
        <f t="shared" si="0"/>
        <v>0.002036659877800407</v>
      </c>
      <c r="G9" s="65">
        <f t="shared" si="2"/>
        <v>34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84</v>
      </c>
      <c r="D13" s="53">
        <f t="shared" si="1"/>
        <v>0.1453287197231834</v>
      </c>
      <c r="E13" s="51">
        <f>E14-SUM(E5:E12)</f>
        <v>75</v>
      </c>
      <c r="F13" s="53">
        <f t="shared" si="0"/>
        <v>0.15274949083503056</v>
      </c>
      <c r="G13" s="54">
        <f>C13/E13-1</f>
        <v>0.1200000000000001</v>
      </c>
      <c r="H13" s="27"/>
    </row>
    <row r="14" spans="1:8" ht="14.25">
      <c r="A14" s="41"/>
      <c r="B14" s="42" t="s">
        <v>29</v>
      </c>
      <c r="C14" s="43">
        <v>578</v>
      </c>
      <c r="D14" s="44">
        <v>1</v>
      </c>
      <c r="E14" s="43">
        <v>491</v>
      </c>
      <c r="F14" s="44">
        <v>1</v>
      </c>
      <c r="G14" s="45">
        <f>C14/E14-1</f>
        <v>0.17718940936863548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2">
      <selection activeCell="F14" sqref="F14:F15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21" t="s">
        <v>44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2" t="s">
        <v>9</v>
      </c>
      <c r="B3" s="109"/>
      <c r="C3" s="109" t="s">
        <v>14</v>
      </c>
      <c r="D3" s="107" t="s">
        <v>42</v>
      </c>
      <c r="E3" s="107"/>
      <c r="F3" s="107" t="s">
        <v>43</v>
      </c>
      <c r="G3" s="107"/>
      <c r="H3" s="130" t="s">
        <v>8</v>
      </c>
    </row>
    <row r="4" spans="1:8" ht="33" customHeight="1">
      <c r="A4" s="133"/>
      <c r="B4" s="110"/>
      <c r="C4" s="110"/>
      <c r="D4" s="101" t="s">
        <v>7</v>
      </c>
      <c r="E4" s="102" t="s">
        <v>6</v>
      </c>
      <c r="F4" s="101" t="s">
        <v>7</v>
      </c>
      <c r="G4" s="102" t="s">
        <v>6</v>
      </c>
      <c r="H4" s="131"/>
    </row>
    <row r="5" spans="1:8" ht="14.25">
      <c r="A5" s="12"/>
      <c r="B5" s="3" t="s">
        <v>11</v>
      </c>
      <c r="C5" s="120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20"/>
      <c r="D6" s="4">
        <v>186</v>
      </c>
      <c r="E6" s="24">
        <f>+D6/$D$7</f>
        <v>1</v>
      </c>
      <c r="F6" s="7">
        <v>186</v>
      </c>
      <c r="G6" s="24">
        <f>+F6/$F$7</f>
        <v>1</v>
      </c>
      <c r="H6" s="9">
        <f>D6/F6-1</f>
        <v>0</v>
      </c>
      <c r="I6" s="21"/>
    </row>
    <row r="7" spans="1:9" ht="14.25">
      <c r="A7" s="122" t="s">
        <v>10</v>
      </c>
      <c r="B7" s="112" t="s">
        <v>5</v>
      </c>
      <c r="C7" s="113"/>
      <c r="D7" s="116">
        <f>SUM(D5:D6)</f>
        <v>186</v>
      </c>
      <c r="E7" s="38">
        <f>SUM(E5:E6)</f>
        <v>1</v>
      </c>
      <c r="F7" s="127">
        <f>SUM(F5:F6)</f>
        <v>186</v>
      </c>
      <c r="G7" s="38">
        <f>SUM(G5:G6)</f>
        <v>1</v>
      </c>
      <c r="H7" s="118">
        <f>D7/F7-1</f>
        <v>0</v>
      </c>
      <c r="I7" s="23"/>
    </row>
    <row r="8" spans="1:9" ht="14.25">
      <c r="A8" s="123"/>
      <c r="B8" s="124"/>
      <c r="C8" s="125"/>
      <c r="D8" s="126"/>
      <c r="E8" s="29">
        <f>+D7/D16</f>
        <v>0.3217993079584775</v>
      </c>
      <c r="F8" s="128"/>
      <c r="G8" s="29">
        <f>+F7/F16</f>
        <v>0.3788187372708758</v>
      </c>
      <c r="H8" s="129"/>
      <c r="I8" s="23"/>
    </row>
    <row r="9" spans="1:9" ht="14.25">
      <c r="A9" s="15"/>
      <c r="B9" s="3" t="s">
        <v>12</v>
      </c>
      <c r="C9" s="10" t="s">
        <v>16</v>
      </c>
      <c r="D9" s="5">
        <v>250</v>
      </c>
      <c r="E9" s="24">
        <f>D9/$D$14</f>
        <v>0.6377551020408163</v>
      </c>
      <c r="F9" s="7">
        <v>274</v>
      </c>
      <c r="G9" s="24">
        <f>F9/$F$14</f>
        <v>0.898360655737705</v>
      </c>
      <c r="H9" s="9">
        <f>D9/F9-1</f>
        <v>-0.08759124087591241</v>
      </c>
      <c r="I9" s="23"/>
    </row>
    <row r="10" spans="1:9" ht="14.25">
      <c r="A10" s="15"/>
      <c r="B10" s="3"/>
      <c r="C10" s="76" t="s">
        <v>17</v>
      </c>
      <c r="D10" s="77">
        <v>28</v>
      </c>
      <c r="E10" s="78">
        <f>D10/$D$14</f>
        <v>0.07142857142857142</v>
      </c>
      <c r="F10" s="79">
        <v>10</v>
      </c>
      <c r="G10" s="78">
        <f>F10/$F$14</f>
        <v>0.03278688524590164</v>
      </c>
      <c r="H10" s="80">
        <f>IF(F10=0,"",D10/F10-1)</f>
        <v>1.7999999999999998</v>
      </c>
      <c r="I10" s="23"/>
    </row>
    <row r="11" spans="1:9" ht="14.25">
      <c r="A11" s="15"/>
      <c r="B11" s="3"/>
      <c r="C11" s="10" t="s">
        <v>18</v>
      </c>
      <c r="D11" s="5">
        <v>2</v>
      </c>
      <c r="E11" s="24">
        <f>IF(D11=0,"",D11/$D$14)</f>
        <v>0.00510204081632653</v>
      </c>
      <c r="F11" s="7">
        <v>3</v>
      </c>
      <c r="G11" s="24">
        <f>IF(F11=0,"",F11/$F$14)</f>
        <v>0.009836065573770493</v>
      </c>
      <c r="H11" s="9">
        <f>IF(F11=0,"",D11/F11-1)</f>
        <v>-0.33333333333333337</v>
      </c>
      <c r="I11" s="23"/>
    </row>
    <row r="12" spans="1:9" ht="14.25">
      <c r="A12" s="15"/>
      <c r="B12" s="3"/>
      <c r="C12" s="76" t="s">
        <v>19</v>
      </c>
      <c r="D12" s="77">
        <v>103</v>
      </c>
      <c r="E12" s="78">
        <f>D12/$D$14</f>
        <v>0.2627551020408163</v>
      </c>
      <c r="F12" s="81">
        <v>17</v>
      </c>
      <c r="G12" s="78">
        <f>F12/$F$14</f>
        <v>0.05573770491803279</v>
      </c>
      <c r="H12" s="80">
        <f>D12/F12-1</f>
        <v>5.0588235294117645</v>
      </c>
      <c r="I12" s="23"/>
    </row>
    <row r="13" spans="1:9" ht="14.25">
      <c r="A13" s="16"/>
      <c r="B13" s="10"/>
      <c r="C13" s="10" t="s">
        <v>20</v>
      </c>
      <c r="D13" s="5">
        <v>9</v>
      </c>
      <c r="E13" s="24">
        <f>IF(D13=0,"",D13/$D$14)</f>
        <v>0.02295918367346939</v>
      </c>
      <c r="F13" s="7">
        <v>1</v>
      </c>
      <c r="G13" s="24">
        <f>IF(F13=0,"",F13/$F$14)</f>
        <v>0.003278688524590164</v>
      </c>
      <c r="H13" s="9">
        <f>IF(F13=0,"",D13/F13-1)</f>
        <v>8</v>
      </c>
      <c r="I13" s="23"/>
    </row>
    <row r="14" spans="1:9" ht="14.25">
      <c r="A14" s="111" t="s">
        <v>13</v>
      </c>
      <c r="B14" s="112" t="s">
        <v>5</v>
      </c>
      <c r="C14" s="113"/>
      <c r="D14" s="116">
        <f>SUM(D9:D13)</f>
        <v>392</v>
      </c>
      <c r="E14" s="38">
        <f>SUM(E9:E13)</f>
        <v>0.9999999999999999</v>
      </c>
      <c r="F14" s="116">
        <f>SUM(F9:F13)</f>
        <v>305</v>
      </c>
      <c r="G14" s="38">
        <f>SUM(G9:G13)</f>
        <v>1</v>
      </c>
      <c r="H14" s="118">
        <f>D14/F14-1</f>
        <v>0.28524590163934427</v>
      </c>
      <c r="I14" s="23"/>
    </row>
    <row r="15" spans="1:9" ht="14.25">
      <c r="A15" s="111"/>
      <c r="B15" s="114"/>
      <c r="C15" s="115"/>
      <c r="D15" s="117"/>
      <c r="E15" s="38">
        <f>+D14/D16</f>
        <v>0.6782006920415224</v>
      </c>
      <c r="F15" s="117"/>
      <c r="G15" s="38">
        <f>F14/F16</f>
        <v>0.6211812627291242</v>
      </c>
      <c r="H15" s="119"/>
      <c r="I15" s="23"/>
    </row>
    <row r="16" spans="1:9" ht="14.25">
      <c r="A16" s="91"/>
      <c r="B16" s="93" t="s">
        <v>27</v>
      </c>
      <c r="C16" s="92"/>
      <c r="D16" s="94">
        <v>578</v>
      </c>
      <c r="E16" s="95">
        <v>1</v>
      </c>
      <c r="F16" s="94">
        <v>491</v>
      </c>
      <c r="G16" s="95">
        <v>1</v>
      </c>
      <c r="H16" s="96">
        <f>D16/F16-1</f>
        <v>0.17718940936863548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  <mergeCell ref="C3:C4"/>
    <mergeCell ref="A14:A15"/>
    <mergeCell ref="B14:C15"/>
    <mergeCell ref="D14:D15"/>
    <mergeCell ref="F14:F15"/>
    <mergeCell ref="H14:H15"/>
    <mergeCell ref="C5:C6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5" sqref="E5:E10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45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476</v>
      </c>
      <c r="D5" s="63">
        <f aca="true" t="shared" si="0" ref="D5:D11">C5/$C$12</f>
        <v>0.2936458975940777</v>
      </c>
      <c r="E5" s="64">
        <v>331</v>
      </c>
      <c r="F5" s="63">
        <f>E5/$E$12</f>
        <v>0.24428044280442804</v>
      </c>
      <c r="G5" s="65">
        <f aca="true" t="shared" si="1" ref="G5:G10">C5/E5-1</f>
        <v>0.4380664652567976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401</v>
      </c>
      <c r="D6" s="69">
        <f t="shared" si="0"/>
        <v>0.2473781616286243</v>
      </c>
      <c r="E6" s="70">
        <v>375</v>
      </c>
      <c r="F6" s="89">
        <f aca="true" t="shared" si="2" ref="F6:F11">E6/$E$12</f>
        <v>0.2767527675276753</v>
      </c>
      <c r="G6" s="71">
        <f t="shared" si="1"/>
        <v>0.06933333333333325</v>
      </c>
      <c r="I6" s="27"/>
      <c r="J6" s="27"/>
    </row>
    <row r="7" spans="1:10" ht="14.25">
      <c r="A7" s="60">
        <v>3</v>
      </c>
      <c r="B7" s="61" t="s">
        <v>1</v>
      </c>
      <c r="C7" s="60">
        <v>137</v>
      </c>
      <c r="D7" s="63">
        <f t="shared" si="0"/>
        <v>0.08451573103022826</v>
      </c>
      <c r="E7" s="72">
        <v>142</v>
      </c>
      <c r="F7" s="90">
        <f t="shared" si="2"/>
        <v>0.1047970479704797</v>
      </c>
      <c r="G7" s="65">
        <f t="shared" si="1"/>
        <v>-0.035211267605633756</v>
      </c>
      <c r="I7" s="27"/>
      <c r="J7" s="27"/>
    </row>
    <row r="8" spans="1:10" ht="14.25">
      <c r="A8" s="66">
        <v>4</v>
      </c>
      <c r="B8" s="67" t="s">
        <v>30</v>
      </c>
      <c r="C8" s="66">
        <v>111</v>
      </c>
      <c r="D8" s="69">
        <f t="shared" si="0"/>
        <v>0.06847624922887106</v>
      </c>
      <c r="E8" s="70">
        <v>95</v>
      </c>
      <c r="F8" s="89">
        <f t="shared" si="2"/>
        <v>0.07011070110701106</v>
      </c>
      <c r="G8" s="71">
        <f>C8/E8-1</f>
        <v>0.16842105263157903</v>
      </c>
      <c r="I8" s="27"/>
      <c r="J8" s="27"/>
    </row>
    <row r="9" spans="1:10" ht="14.25">
      <c r="A9" s="60">
        <v>5</v>
      </c>
      <c r="B9" s="73" t="s">
        <v>35</v>
      </c>
      <c r="C9" s="60">
        <v>80</v>
      </c>
      <c r="D9" s="63">
        <f t="shared" si="0"/>
        <v>0.049352251696483655</v>
      </c>
      <c r="E9" s="64">
        <v>66</v>
      </c>
      <c r="F9" s="90">
        <f t="shared" si="2"/>
        <v>0.04870848708487085</v>
      </c>
      <c r="G9" s="65">
        <f t="shared" si="1"/>
        <v>0.21212121212121215</v>
      </c>
      <c r="I9" s="27"/>
      <c r="J9" s="27"/>
    </row>
    <row r="10" spans="1:11" ht="14.25">
      <c r="A10" s="66">
        <v>6</v>
      </c>
      <c r="B10" s="67" t="s">
        <v>40</v>
      </c>
      <c r="C10" s="66">
        <v>60</v>
      </c>
      <c r="D10" s="69">
        <f t="shared" si="0"/>
        <v>0.03701418877236274</v>
      </c>
      <c r="E10" s="70">
        <v>35</v>
      </c>
      <c r="F10" s="89">
        <f t="shared" si="2"/>
        <v>0.025830258302583026</v>
      </c>
      <c r="G10" s="71">
        <f t="shared" si="1"/>
        <v>0.7142857142857142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356</v>
      </c>
      <c r="D11" s="86">
        <f t="shared" si="0"/>
        <v>0.21961752004935226</v>
      </c>
      <c r="E11" s="84">
        <f>E12-SUM(E5:E10)</f>
        <v>311</v>
      </c>
      <c r="F11" s="87">
        <f t="shared" si="2"/>
        <v>0.22952029520295203</v>
      </c>
      <c r="G11" s="88">
        <f>C11/E11-1</f>
        <v>0.144694533762058</v>
      </c>
      <c r="I11" s="27"/>
      <c r="J11" s="27"/>
      <c r="K11" s="26"/>
    </row>
    <row r="12" spans="1:11" ht="14.25">
      <c r="A12" s="41"/>
      <c r="B12" s="42" t="s">
        <v>5</v>
      </c>
      <c r="C12" s="43">
        <v>1621</v>
      </c>
      <c r="D12" s="44">
        <v>1</v>
      </c>
      <c r="E12" s="43">
        <v>1355</v>
      </c>
      <c r="F12" s="44">
        <v>1</v>
      </c>
      <c r="G12" s="45">
        <f>C12/E12-1</f>
        <v>0.196309963099631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B21" sqref="B21:B35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21" t="s">
        <v>46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20" t="s">
        <v>15</v>
      </c>
      <c r="D5" s="4">
        <v>12</v>
      </c>
      <c r="E5" s="24">
        <f>+D5/$D$7</f>
        <v>0.037383177570093455</v>
      </c>
      <c r="F5" s="4">
        <v>6</v>
      </c>
      <c r="G5" s="24">
        <f>+F5/$F$7</f>
        <v>0.0196078431372549</v>
      </c>
      <c r="H5" s="9">
        <f>IF(F5=0," ",D5/F5-1)</f>
        <v>1</v>
      </c>
    </row>
    <row r="6" spans="1:8" ht="14.25">
      <c r="A6" s="11"/>
      <c r="B6" s="3" t="s">
        <v>12</v>
      </c>
      <c r="C6" s="120"/>
      <c r="D6" s="4">
        <v>309</v>
      </c>
      <c r="E6" s="24">
        <f>+D6/$D$7</f>
        <v>0.9626168224299065</v>
      </c>
      <c r="F6" s="4">
        <v>300</v>
      </c>
      <c r="G6" s="24">
        <f>+F6/$F$7</f>
        <v>0.9803921568627451</v>
      </c>
      <c r="H6" s="9">
        <f>D6/F6-1</f>
        <v>0.030000000000000027</v>
      </c>
    </row>
    <row r="7" spans="1:8" ht="14.25">
      <c r="A7" s="122" t="s">
        <v>10</v>
      </c>
      <c r="B7" s="112" t="s">
        <v>5</v>
      </c>
      <c r="C7" s="113"/>
      <c r="D7" s="116">
        <f>SUM(D5:D6)</f>
        <v>321</v>
      </c>
      <c r="E7" s="28">
        <f>SUM(E5:E6)</f>
        <v>1</v>
      </c>
      <c r="F7" s="127">
        <f>SUM(F5:F6)</f>
        <v>306</v>
      </c>
      <c r="G7" s="28">
        <f>SUM(G5:G6)</f>
        <v>1</v>
      </c>
      <c r="H7" s="118">
        <f>D7/F7-1</f>
        <v>0.0490196078431373</v>
      </c>
    </row>
    <row r="8" spans="1:8" ht="14.25">
      <c r="A8" s="123"/>
      <c r="B8" s="124"/>
      <c r="C8" s="125"/>
      <c r="D8" s="126"/>
      <c r="E8" s="29">
        <f>+D7/D16</f>
        <v>0.19802590993214064</v>
      </c>
      <c r="F8" s="128"/>
      <c r="G8" s="29">
        <f>+F7/F16</f>
        <v>0.22583025830258302</v>
      </c>
      <c r="H8" s="129"/>
    </row>
    <row r="9" spans="1:8" ht="14.25">
      <c r="A9" s="11"/>
      <c r="B9" s="10" t="s">
        <v>12</v>
      </c>
      <c r="C9" s="2" t="s">
        <v>16</v>
      </c>
      <c r="D9" s="5">
        <v>142</v>
      </c>
      <c r="E9" s="24">
        <f>D9/$D$14</f>
        <v>0.10923076923076923</v>
      </c>
      <c r="F9" s="7">
        <v>138</v>
      </c>
      <c r="G9" s="24">
        <f>F9/$F$14</f>
        <v>0.1315538608198284</v>
      </c>
      <c r="H9" s="9">
        <f>D9/F9-1</f>
        <v>0.02898550724637672</v>
      </c>
    </row>
    <row r="10" spans="1:8" ht="14.25">
      <c r="A10" s="11"/>
      <c r="B10" s="10"/>
      <c r="C10" s="3" t="s">
        <v>17</v>
      </c>
      <c r="D10" s="5">
        <v>655</v>
      </c>
      <c r="E10" s="24">
        <f>D10/$D$14</f>
        <v>0.5038461538461538</v>
      </c>
      <c r="F10" s="8">
        <v>495</v>
      </c>
      <c r="G10" s="24">
        <f>F10/$F$14</f>
        <v>0.4718779790276454</v>
      </c>
      <c r="H10" s="9">
        <f>D10/F10-1</f>
        <v>0.3232323232323233</v>
      </c>
    </row>
    <row r="11" spans="1:8" ht="14.25">
      <c r="A11" s="11"/>
      <c r="B11" s="10"/>
      <c r="C11" s="3" t="s">
        <v>18</v>
      </c>
      <c r="D11" s="5">
        <v>2</v>
      </c>
      <c r="E11" s="24">
        <f>D11/$D$14</f>
        <v>0.0015384615384615385</v>
      </c>
      <c r="F11" s="7">
        <v>1</v>
      </c>
      <c r="G11" s="24">
        <f>F11/$F$14</f>
        <v>0.0009532888465204957</v>
      </c>
      <c r="H11" s="9">
        <f>IF(F11=0," ",D11/F11-1)</f>
        <v>1</v>
      </c>
    </row>
    <row r="12" spans="1:8" ht="14.25">
      <c r="A12" s="11"/>
      <c r="B12" s="10"/>
      <c r="C12" s="3" t="s">
        <v>19</v>
      </c>
      <c r="D12" s="5">
        <v>447</v>
      </c>
      <c r="E12" s="24">
        <f>D12/$D$14</f>
        <v>0.34384615384615386</v>
      </c>
      <c r="F12" s="7">
        <v>374</v>
      </c>
      <c r="G12" s="24">
        <f>F12/$F$14</f>
        <v>0.3565300285986654</v>
      </c>
      <c r="H12" s="9">
        <f>D12/F12-1</f>
        <v>0.19518716577540096</v>
      </c>
    </row>
    <row r="13" spans="1:8" ht="14.25">
      <c r="A13" s="13"/>
      <c r="B13" s="10"/>
      <c r="C13" s="6" t="s">
        <v>34</v>
      </c>
      <c r="D13" s="5">
        <v>54</v>
      </c>
      <c r="E13" s="24">
        <f>D13/$D$14</f>
        <v>0.04153846153846154</v>
      </c>
      <c r="F13" s="7">
        <v>41</v>
      </c>
      <c r="G13" s="24">
        <f>F13/$F$14</f>
        <v>0.03908484270734033</v>
      </c>
      <c r="H13" s="9">
        <f>D13/F13-1</f>
        <v>0.3170731707317074</v>
      </c>
    </row>
    <row r="14" spans="1:8" ht="14.25">
      <c r="A14" s="111" t="s">
        <v>13</v>
      </c>
      <c r="B14" s="112" t="s">
        <v>5</v>
      </c>
      <c r="C14" s="113"/>
      <c r="D14" s="116">
        <f>SUM(D9:D13)</f>
        <v>1300</v>
      </c>
      <c r="E14" s="28">
        <f>SUM(E9:E13)</f>
        <v>1</v>
      </c>
      <c r="F14" s="116">
        <f>SUM(F9:F13)</f>
        <v>1049</v>
      </c>
      <c r="G14" s="28">
        <f>SUM(G9:G13)</f>
        <v>1</v>
      </c>
      <c r="H14" s="118">
        <f>D14/F14-1</f>
        <v>0.23927550047664448</v>
      </c>
    </row>
    <row r="15" spans="1:8" ht="14.25">
      <c r="A15" s="111"/>
      <c r="B15" s="114"/>
      <c r="C15" s="115"/>
      <c r="D15" s="117"/>
      <c r="E15" s="38">
        <f>+D14/D16</f>
        <v>0.8019740900678594</v>
      </c>
      <c r="F15" s="117"/>
      <c r="G15" s="38">
        <f>F14/F16</f>
        <v>0.7741697416974169</v>
      </c>
      <c r="H15" s="119"/>
    </row>
    <row r="16" spans="1:8" ht="14.25">
      <c r="A16" s="91"/>
      <c r="B16" s="93" t="s">
        <v>5</v>
      </c>
      <c r="C16" s="92"/>
      <c r="D16" s="97">
        <f>+D14+D7</f>
        <v>1621</v>
      </c>
      <c r="E16" s="98">
        <f>E8+E15</f>
        <v>1</v>
      </c>
      <c r="F16" s="99">
        <f>+F14+F7</f>
        <v>1355</v>
      </c>
      <c r="G16" s="98">
        <f>G8+G15</f>
        <v>1</v>
      </c>
      <c r="H16" s="100">
        <f>D16/F16-1</f>
        <v>0.196309963099631</v>
      </c>
    </row>
    <row r="17" ht="14.2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197</v>
      </c>
      <c r="C21" s="25">
        <f aca="true" t="shared" si="0" ref="C21:C36">B21/$B$37</f>
        <v>0.121529919802591</v>
      </c>
    </row>
    <row r="22" spans="1:3" ht="14.25">
      <c r="A22" s="18">
        <v>2007</v>
      </c>
      <c r="B22" s="18">
        <v>175</v>
      </c>
      <c r="C22" s="25">
        <f t="shared" si="0"/>
        <v>0.107958050586058</v>
      </c>
    </row>
    <row r="23" spans="1:3" ht="14.25">
      <c r="A23" s="18">
        <v>2009</v>
      </c>
      <c r="B23" s="18">
        <v>134</v>
      </c>
      <c r="C23" s="25">
        <f t="shared" si="0"/>
        <v>0.08266502159161011</v>
      </c>
    </row>
    <row r="24" spans="1:3" ht="14.25">
      <c r="A24" s="18">
        <v>2006</v>
      </c>
      <c r="B24" s="18">
        <v>132</v>
      </c>
      <c r="C24" s="25">
        <f t="shared" si="0"/>
        <v>0.08143121529919803</v>
      </c>
    </row>
    <row r="25" spans="1:3" ht="14.25">
      <c r="A25" s="18">
        <v>2012</v>
      </c>
      <c r="B25" s="18">
        <v>130</v>
      </c>
      <c r="C25" s="25">
        <f t="shared" si="0"/>
        <v>0.08019740900678593</v>
      </c>
    </row>
    <row r="26" spans="1:3" ht="14.25">
      <c r="A26" s="18">
        <v>2011</v>
      </c>
      <c r="B26" s="18">
        <v>120</v>
      </c>
      <c r="C26" s="25">
        <f t="shared" si="0"/>
        <v>0.07402837754472548</v>
      </c>
    </row>
    <row r="27" spans="1:3" ht="14.25">
      <c r="A27" s="18">
        <v>2013</v>
      </c>
      <c r="B27" s="18">
        <v>116</v>
      </c>
      <c r="C27" s="25">
        <f t="shared" si="0"/>
        <v>0.0715607649599013</v>
      </c>
    </row>
    <row r="28" spans="1:3" ht="14.25">
      <c r="A28" s="18">
        <v>2010</v>
      </c>
      <c r="B28" s="18">
        <v>108</v>
      </c>
      <c r="C28" s="25">
        <f t="shared" si="0"/>
        <v>0.06662553979025293</v>
      </c>
    </row>
    <row r="29" spans="1:3" ht="14.25">
      <c r="A29" s="18">
        <v>2005</v>
      </c>
      <c r="B29" s="18">
        <v>83</v>
      </c>
      <c r="C29" s="25">
        <f t="shared" si="0"/>
        <v>0.05120296113510179</v>
      </c>
    </row>
    <row r="30" spans="1:3" ht="14.25">
      <c r="A30" s="18">
        <v>2014</v>
      </c>
      <c r="B30" s="18">
        <v>77</v>
      </c>
      <c r="C30" s="25">
        <f t="shared" si="0"/>
        <v>0.047501542257865514</v>
      </c>
    </row>
    <row r="31" spans="1:3" ht="14.25">
      <c r="A31" s="18">
        <v>2015</v>
      </c>
      <c r="B31" s="18">
        <v>63</v>
      </c>
      <c r="C31" s="25">
        <f t="shared" si="0"/>
        <v>0.038864898210980874</v>
      </c>
    </row>
    <row r="32" spans="1:3" ht="14.25">
      <c r="A32" s="18">
        <v>2016</v>
      </c>
      <c r="B32" s="18">
        <v>52</v>
      </c>
      <c r="C32" s="25">
        <f t="shared" si="0"/>
        <v>0.032078963602714373</v>
      </c>
    </row>
    <row r="33" spans="1:3" ht="14.25">
      <c r="A33" s="18">
        <v>2004</v>
      </c>
      <c r="B33" s="18">
        <v>52</v>
      </c>
      <c r="C33" s="25">
        <f t="shared" si="0"/>
        <v>0.032078963602714373</v>
      </c>
    </row>
    <row r="34" spans="1:3" ht="14.25">
      <c r="A34" s="18">
        <v>2018</v>
      </c>
      <c r="B34" s="18">
        <v>43</v>
      </c>
      <c r="C34" s="25">
        <f t="shared" si="0"/>
        <v>0.02652683528685996</v>
      </c>
    </row>
    <row r="35" spans="1:3" ht="14.25">
      <c r="A35" s="18">
        <v>2003</v>
      </c>
      <c r="B35" s="18">
        <v>29</v>
      </c>
      <c r="C35" s="25">
        <f t="shared" si="0"/>
        <v>0.017890191239975324</v>
      </c>
    </row>
    <row r="36" spans="1:3" ht="14.25">
      <c r="A36" s="30" t="s">
        <v>36</v>
      </c>
      <c r="B36" s="30">
        <f>B37-SUM(B21:B35)</f>
        <v>110</v>
      </c>
      <c r="C36" s="31">
        <f t="shared" si="0"/>
        <v>0.06785934608266501</v>
      </c>
    </row>
    <row r="37" spans="1:4" ht="14.25">
      <c r="A37" s="35" t="s">
        <v>25</v>
      </c>
      <c r="B37" s="36">
        <f>D16</f>
        <v>1621</v>
      </c>
      <c r="C37" s="37">
        <f>SUM(C21:C36)</f>
        <v>0.9999999999999999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19:C19"/>
    <mergeCell ref="A14:A15"/>
    <mergeCell ref="B14:C15"/>
    <mergeCell ref="D14:D15"/>
    <mergeCell ref="F14:F15"/>
    <mergeCell ref="A38:C39"/>
    <mergeCell ref="H14:H15"/>
    <mergeCell ref="C5:C6"/>
    <mergeCell ref="A7:A8"/>
    <mergeCell ref="B7:C8"/>
    <mergeCell ref="D7:D8"/>
    <mergeCell ref="F7:F8"/>
    <mergeCell ref="H7:H8"/>
    <mergeCell ref="A2:H2"/>
    <mergeCell ref="A3:B4"/>
    <mergeCell ref="C3:C4"/>
    <mergeCell ref="D3:E3"/>
    <mergeCell ref="F3:G3"/>
    <mergeCell ref="H3:H4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2023-06-21T05:52:40Z</dcterms:modified>
  <cp:category/>
  <cp:version/>
  <cp:contentType/>
  <cp:contentStatus/>
</cp:coreProperties>
</file>