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4400" windowHeight="11340" activeTab="0"/>
  </bookViews>
  <sheets>
    <sheet name="Nowe_Autobusy" sheetId="1" r:id="rId1"/>
    <sheet name="Nowe autobusy - segmenty" sheetId="2" r:id="rId2"/>
    <sheet name="Używane_Autobusy" sheetId="3" r:id="rId3"/>
    <sheet name="Używane autobusy - segmenty" sheetId="4" r:id="rId4"/>
  </sheets>
  <definedNames/>
  <calcPr fullCalcOnLoad="1"/>
</workbook>
</file>

<file path=xl/sharedStrings.xml><?xml version="1.0" encoding="utf-8"?>
<sst xmlns="http://schemas.openxmlformats.org/spreadsheetml/2006/main" count="103" uniqueCount="47">
  <si>
    <t>MERCEDES-BENZ</t>
  </si>
  <si>
    <t>SETRA</t>
  </si>
  <si>
    <t>inni</t>
  </si>
  <si>
    <t>Pozycja</t>
  </si>
  <si>
    <t>Marka</t>
  </si>
  <si>
    <t>OGÓŁEM</t>
  </si>
  <si>
    <t>Udział %</t>
  </si>
  <si>
    <t>Ogółem</t>
  </si>
  <si>
    <t>Zmiana % r/r</t>
  </si>
  <si>
    <t>sztuki</t>
  </si>
  <si>
    <t>Segment</t>
  </si>
  <si>
    <t>DMC&lt;8T</t>
  </si>
  <si>
    <t>BUS&lt;=3,5T</t>
  </si>
  <si>
    <t>BUS&gt;3,5T</t>
  </si>
  <si>
    <t>DMC&gt;=8T</t>
  </si>
  <si>
    <t>Nadwozie</t>
  </si>
  <si>
    <t>MINI</t>
  </si>
  <si>
    <t>MIEJSKI</t>
  </si>
  <si>
    <t>MIĘDZYMIASTOWY</t>
  </si>
  <si>
    <t>SZKOLNY</t>
  </si>
  <si>
    <t>TURYSTYCZNY</t>
  </si>
  <si>
    <t>INNY</t>
  </si>
  <si>
    <t>*/ w tym zabudowane podwozia marki MB, rejestrowane również pod inną marką</t>
  </si>
  <si>
    <t>udział</t>
  </si>
  <si>
    <t>Rok produkcji</t>
  </si>
  <si>
    <t>liczba</t>
  </si>
  <si>
    <t>Razem</t>
  </si>
  <si>
    <t>SOLARIS</t>
  </si>
  <si>
    <t>OGÓŁEM*</t>
  </si>
  <si>
    <t>*/zasadniczo nie uwzględnia pojazdów własnej marki zarejestrowanych przez jej producenta</t>
  </si>
  <si>
    <t>**/zasadniczo nie uwzględnia pojazdów własnej marki zarejestrowanych przez jej producenta</t>
  </si>
  <si>
    <t>OGÓŁEM**</t>
  </si>
  <si>
    <t>MAN</t>
  </si>
  <si>
    <t>IVECO</t>
  </si>
  <si>
    <t>Źródło: PZPM i JMK - analizy na podstawie Centralnej Ewidencji Pojazdów</t>
  </si>
  <si>
    <t>AUTOSAN</t>
  </si>
  <si>
    <t xml:space="preserve"> </t>
  </si>
  <si>
    <t>FORD</t>
  </si>
  <si>
    <t>b.d./inny</t>
  </si>
  <si>
    <t>TEMSA</t>
  </si>
  <si>
    <t>1-12.2021</t>
  </si>
  <si>
    <t>1-12.2020</t>
  </si>
  <si>
    <t>Pierwsze rejestracje NOWYCH autobusów w Polsce 
styczeń - grudzień, 2021 rok</t>
  </si>
  <si>
    <t>Pierwsze rejestracje NOWYCH autobusów w Polsce
styczeń - grudzień, 2021 rok
według segmentów</t>
  </si>
  <si>
    <t>Pierwsze rejestracje UŻYWANYCH autobusów w Polsce, 
styczeń - grudzień, 2021 rok</t>
  </si>
  <si>
    <t>Pierwsze rejestracje UŻYWANYCH autobusów w Polsce
styczeń - grudzień, 2021 rok
według segmentów</t>
  </si>
  <si>
    <t>Pierwsze rejestracje używanych autobusów, 
wg. roku produkcji; styczeń - grudzień, 2021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</si>
</sst>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%"/>
    <numFmt numFmtId="171" formatCode="0.000%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[$-415]dddd\,\ d\ mmmm\ 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Calibri"/>
      <family val="2"/>
    </font>
    <font>
      <sz val="10"/>
      <color rgb="FF000000"/>
      <name val="Arial"/>
      <family val="2"/>
    </font>
    <font>
      <b/>
      <sz val="9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50" fillId="0" borderId="0" xfId="0" applyFont="1" applyBorder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10" fontId="50" fillId="0" borderId="12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0" fontId="50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 wrapText="1"/>
    </xf>
    <xf numFmtId="0" fontId="2" fillId="33" borderId="17" xfId="53" applyFont="1" applyFill="1" applyBorder="1" applyAlignment="1">
      <alignment horizontal="center" vertical="center" wrapText="1"/>
      <protection/>
    </xf>
    <xf numFmtId="170" fontId="2" fillId="0" borderId="10" xfId="59" applyNumberFormat="1" applyFont="1" applyFill="1" applyBorder="1" applyAlignment="1">
      <alignment vertical="center"/>
    </xf>
    <xf numFmtId="170" fontId="2" fillId="0" borderId="11" xfId="59" applyNumberFormat="1" applyFont="1" applyFill="1" applyBorder="1" applyAlignment="1">
      <alignment vertical="center"/>
    </xf>
    <xf numFmtId="170" fontId="2" fillId="0" borderId="14" xfId="59" applyNumberFormat="1" applyFont="1" applyFill="1" applyBorder="1" applyAlignment="1">
      <alignment vertical="center"/>
    </xf>
    <xf numFmtId="170" fontId="4" fillId="0" borderId="15" xfId="59" applyNumberFormat="1" applyFont="1" applyFill="1" applyBorder="1" applyAlignment="1">
      <alignment vertical="center"/>
    </xf>
    <xf numFmtId="0" fontId="51" fillId="33" borderId="16" xfId="0" applyFont="1" applyFill="1" applyBorder="1" applyAlignment="1">
      <alignment vertical="center"/>
    </xf>
    <xf numFmtId="0" fontId="51" fillId="33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9" fontId="51" fillId="33" borderId="17" xfId="0" applyNumberFormat="1" applyFont="1" applyFill="1" applyBorder="1" applyAlignment="1">
      <alignment horizontal="center" vertical="center"/>
    </xf>
    <xf numFmtId="9" fontId="4" fillId="33" borderId="17" xfId="0" applyNumberFormat="1" applyFont="1" applyFill="1" applyBorder="1" applyAlignment="1">
      <alignment horizontal="center" vertical="center"/>
    </xf>
    <xf numFmtId="0" fontId="50" fillId="0" borderId="13" xfId="0" applyFont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/>
    </xf>
    <xf numFmtId="0" fontId="51" fillId="33" borderId="17" xfId="0" applyFont="1" applyFill="1" applyBorder="1" applyAlignment="1">
      <alignment vertical="center"/>
    </xf>
    <xf numFmtId="0" fontId="50" fillId="0" borderId="11" xfId="0" applyFont="1" applyBorder="1" applyAlignment="1">
      <alignment horizontal="center" vertical="center"/>
    </xf>
    <xf numFmtId="0" fontId="0" fillId="0" borderId="13" xfId="0" applyBorder="1" applyAlignment="1">
      <alignment/>
    </xf>
    <xf numFmtId="9" fontId="50" fillId="0" borderId="18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0" fillId="0" borderId="0" xfId="0" applyAlignment="1">
      <alignment horizontal="right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50" fillId="0" borderId="11" xfId="0" applyFont="1" applyFill="1" applyBorder="1" applyAlignment="1">
      <alignment vertical="center"/>
    </xf>
    <xf numFmtId="0" fontId="50" fillId="0" borderId="11" xfId="0" applyFont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vertical="center" wrapText="1"/>
    </xf>
    <xf numFmtId="0" fontId="50" fillId="33" borderId="15" xfId="0" applyFont="1" applyFill="1" applyBorder="1" applyAlignment="1">
      <alignment vertical="center"/>
    </xf>
    <xf numFmtId="9" fontId="2" fillId="33" borderId="15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right" vertical="center" wrapText="1"/>
    </xf>
    <xf numFmtId="0" fontId="50" fillId="33" borderId="17" xfId="0" applyFont="1" applyFill="1" applyBorder="1" applyAlignment="1">
      <alignment horizontal="center" vertical="center"/>
    </xf>
    <xf numFmtId="170" fontId="0" fillId="0" borderId="0" xfId="58" applyNumberFormat="1" applyFont="1" applyAlignment="1">
      <alignment/>
    </xf>
    <xf numFmtId="170" fontId="4" fillId="33" borderId="15" xfId="59" applyNumberFormat="1" applyFont="1" applyFill="1" applyBorder="1" applyAlignment="1">
      <alignment vertical="center"/>
    </xf>
    <xf numFmtId="9" fontId="51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70" fontId="50" fillId="0" borderId="12" xfId="0" applyNumberFormat="1" applyFont="1" applyBorder="1" applyAlignment="1">
      <alignment horizontal="center" vertical="center"/>
    </xf>
    <xf numFmtId="170" fontId="50" fillId="0" borderId="17" xfId="0" applyNumberFormat="1" applyFont="1" applyBorder="1" applyAlignment="1">
      <alignment horizontal="center" vertical="center"/>
    </xf>
    <xf numFmtId="170" fontId="50" fillId="0" borderId="18" xfId="0" applyNumberFormat="1" applyFont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170" fontId="2" fillId="0" borderId="11" xfId="59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50" fillId="0" borderId="11" xfId="0" applyFont="1" applyBorder="1" applyAlignment="1">
      <alignment horizontal="center" vertical="center"/>
    </xf>
    <xf numFmtId="0" fontId="52" fillId="0" borderId="0" xfId="0" applyFont="1" applyBorder="1" applyAlignment="1">
      <alignment horizontal="left"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14" xfId="53" applyFont="1" applyFill="1" applyBorder="1" applyAlignment="1">
      <alignment horizontal="center" vertical="center" wrapText="1"/>
      <protection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49" fontId="50" fillId="33" borderId="20" xfId="0" applyNumberFormat="1" applyFont="1" applyFill="1" applyBorder="1" applyAlignment="1">
      <alignment horizontal="center" vertical="center"/>
    </xf>
    <xf numFmtId="49" fontId="50" fillId="33" borderId="18" xfId="0" applyNumberFormat="1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20" xfId="0" applyFont="1" applyBorder="1" applyAlignment="1">
      <alignment horizontal="left" vertical="center"/>
    </xf>
    <xf numFmtId="0" fontId="50" fillId="0" borderId="18" xfId="0" applyFont="1" applyBorder="1" applyAlignment="1">
      <alignment horizontal="left" vertical="center"/>
    </xf>
    <xf numFmtId="0" fontId="50" fillId="0" borderId="21" xfId="0" applyFont="1" applyBorder="1" applyAlignment="1">
      <alignment horizontal="left" vertical="center"/>
    </xf>
    <xf numFmtId="0" fontId="50" fillId="0" borderId="22" xfId="0" applyFont="1" applyBorder="1" applyAlignment="1">
      <alignment horizontal="left" vertical="center"/>
    </xf>
    <xf numFmtId="0" fontId="50" fillId="0" borderId="20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70" fontId="2" fillId="0" borderId="10" xfId="59" applyNumberFormat="1" applyFont="1" applyFill="1" applyBorder="1" applyAlignment="1">
      <alignment horizontal="center" vertical="center"/>
    </xf>
    <xf numFmtId="170" fontId="2" fillId="0" borderId="14" xfId="59" applyNumberFormat="1" applyFont="1" applyFill="1" applyBorder="1" applyAlignment="1">
      <alignment horizontal="center" vertical="center"/>
    </xf>
    <xf numFmtId="0" fontId="50" fillId="33" borderId="20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50" fillId="33" borderId="21" xfId="0" applyFont="1" applyFill="1" applyBorder="1" applyAlignment="1">
      <alignment horizontal="center" vertical="center" wrapText="1"/>
    </xf>
    <xf numFmtId="0" fontId="50" fillId="33" borderId="22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3" xfId="55"/>
    <cellStyle name="Obliczenia" xfId="56"/>
    <cellStyle name="Followed Hyperlink" xfId="57"/>
    <cellStyle name="Percent" xfId="58"/>
    <cellStyle name="Procentowy 2" xfId="59"/>
    <cellStyle name="Procentowy 3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GridLines="0" tabSelected="1" zoomScalePageLayoutView="0" workbookViewId="0" topLeftCell="A1">
      <selection activeCell="K14" sqref="K14"/>
    </sheetView>
  </sheetViews>
  <sheetFormatPr defaultColWidth="9.140625" defaultRowHeight="15"/>
  <cols>
    <col min="2" max="2" width="16.57421875" style="0" bestFit="1" customWidth="1"/>
    <col min="8" max="8" width="10.140625" style="0" bestFit="1" customWidth="1"/>
  </cols>
  <sheetData>
    <row r="1" spans="1:7" ht="15" customHeight="1">
      <c r="A1" s="74" t="s">
        <v>42</v>
      </c>
      <c r="B1" s="74"/>
      <c r="C1" s="74"/>
      <c r="D1" s="74"/>
      <c r="E1" s="74"/>
      <c r="F1" s="74"/>
      <c r="G1" s="74"/>
    </row>
    <row r="2" spans="1:7" ht="15">
      <c r="A2" s="74"/>
      <c r="B2" s="74"/>
      <c r="C2" s="74"/>
      <c r="D2" s="74"/>
      <c r="E2" s="74"/>
      <c r="F2" s="74"/>
      <c r="G2" s="74"/>
    </row>
    <row r="3" spans="1:7" ht="15">
      <c r="A3" s="67"/>
      <c r="B3" s="1"/>
      <c r="C3" s="1"/>
      <c r="D3" s="1"/>
      <c r="E3" s="1"/>
      <c r="G3" s="34" t="s">
        <v>9</v>
      </c>
    </row>
    <row r="4" spans="1:7" ht="25.5" customHeight="1">
      <c r="A4" s="70" t="s">
        <v>3</v>
      </c>
      <c r="B4" s="70" t="s">
        <v>4</v>
      </c>
      <c r="C4" s="72" t="s">
        <v>40</v>
      </c>
      <c r="D4" s="73"/>
      <c r="E4" s="72" t="s">
        <v>41</v>
      </c>
      <c r="F4" s="73"/>
      <c r="G4" s="68" t="s">
        <v>8</v>
      </c>
    </row>
    <row r="5" spans="1:7" ht="42.75" customHeight="1">
      <c r="A5" s="70"/>
      <c r="B5" s="71"/>
      <c r="C5" s="13" t="s">
        <v>7</v>
      </c>
      <c r="D5" s="14" t="s">
        <v>6</v>
      </c>
      <c r="E5" s="13" t="s">
        <v>7</v>
      </c>
      <c r="F5" s="14" t="s">
        <v>6</v>
      </c>
      <c r="G5" s="69"/>
    </row>
    <row r="6" spans="1:10" ht="15">
      <c r="A6" s="2">
        <v>1</v>
      </c>
      <c r="B6" s="5" t="s">
        <v>0</v>
      </c>
      <c r="C6" s="7">
        <v>521</v>
      </c>
      <c r="D6" s="59">
        <f aca="true" t="shared" si="0" ref="D6:D14">C6/$C$15</f>
        <v>0.38252569750367105</v>
      </c>
      <c r="E6" s="10">
        <v>613</v>
      </c>
      <c r="F6" s="59">
        <f aca="true" t="shared" si="1" ref="F6:F14">E6/$E$15</f>
        <v>0.4100334448160535</v>
      </c>
      <c r="G6" s="16">
        <f>C6/E6-1</f>
        <v>-0.15008156606851553</v>
      </c>
      <c r="H6" s="65"/>
      <c r="I6" s="57"/>
      <c r="J6" s="64"/>
    </row>
    <row r="7" spans="1:10" ht="15">
      <c r="A7" s="3">
        <v>2</v>
      </c>
      <c r="B7" s="6" t="s">
        <v>27</v>
      </c>
      <c r="C7" s="7">
        <v>374</v>
      </c>
      <c r="D7" s="59">
        <f t="shared" si="0"/>
        <v>0.2745961820851689</v>
      </c>
      <c r="E7" s="10">
        <v>370</v>
      </c>
      <c r="F7" s="59">
        <f t="shared" si="1"/>
        <v>0.24749163879598662</v>
      </c>
      <c r="G7" s="16">
        <f aca="true" t="shared" si="2" ref="G7:G13">IF(E7=0,"",C7/E7-1)</f>
        <v>0.0108108108108107</v>
      </c>
      <c r="H7" s="65"/>
      <c r="I7" s="57"/>
      <c r="J7" s="64"/>
    </row>
    <row r="8" spans="1:10" ht="15">
      <c r="A8" s="3">
        <v>3</v>
      </c>
      <c r="B8" s="6" t="s">
        <v>33</v>
      </c>
      <c r="C8" s="8">
        <v>118</v>
      </c>
      <c r="D8" s="59">
        <f t="shared" si="0"/>
        <v>0.08663729809104258</v>
      </c>
      <c r="E8" s="11">
        <v>60</v>
      </c>
      <c r="F8" s="59">
        <f t="shared" si="1"/>
        <v>0.04013377926421405</v>
      </c>
      <c r="G8" s="16">
        <f t="shared" si="2"/>
        <v>0.9666666666666666</v>
      </c>
      <c r="H8" s="65"/>
      <c r="I8" s="57"/>
      <c r="J8" s="64"/>
    </row>
    <row r="9" spans="1:10" ht="15">
      <c r="A9" s="3">
        <v>4</v>
      </c>
      <c r="B9" s="40" t="s">
        <v>32</v>
      </c>
      <c r="C9" s="8">
        <v>87</v>
      </c>
      <c r="D9" s="59">
        <f t="shared" si="0"/>
        <v>0.06387665198237885</v>
      </c>
      <c r="E9" s="10">
        <v>98</v>
      </c>
      <c r="F9" s="59">
        <f t="shared" si="1"/>
        <v>0.06555183946488294</v>
      </c>
      <c r="G9" s="16">
        <f t="shared" si="2"/>
        <v>-0.11224489795918369</v>
      </c>
      <c r="H9" s="65"/>
      <c r="I9" s="57"/>
      <c r="J9" s="64"/>
    </row>
    <row r="10" spans="1:10" ht="15">
      <c r="A10" s="3">
        <v>5</v>
      </c>
      <c r="B10" s="38" t="s">
        <v>35</v>
      </c>
      <c r="C10" s="8">
        <v>60</v>
      </c>
      <c r="D10" s="59">
        <f t="shared" si="0"/>
        <v>0.04405286343612335</v>
      </c>
      <c r="E10" s="10">
        <v>76</v>
      </c>
      <c r="F10" s="59">
        <f t="shared" si="1"/>
        <v>0.050836120401337795</v>
      </c>
      <c r="G10" s="16">
        <f t="shared" si="2"/>
        <v>-0.21052631578947367</v>
      </c>
      <c r="H10" s="65"/>
      <c r="I10" s="57"/>
      <c r="J10" s="64"/>
    </row>
    <row r="11" spans="1:10" ht="15">
      <c r="A11" s="39">
        <v>6</v>
      </c>
      <c r="B11" s="6" t="s">
        <v>37</v>
      </c>
      <c r="C11" s="8">
        <v>49</v>
      </c>
      <c r="D11" s="59">
        <f t="shared" si="0"/>
        <v>0.035976505139500736</v>
      </c>
      <c r="E11" s="10">
        <v>144</v>
      </c>
      <c r="F11" s="59">
        <f t="shared" si="1"/>
        <v>0.09632107023411371</v>
      </c>
      <c r="G11" s="16">
        <f t="shared" si="2"/>
        <v>-0.6597222222222222</v>
      </c>
      <c r="H11" s="65"/>
      <c r="I11" s="57"/>
      <c r="J11" s="64"/>
    </row>
    <row r="12" spans="1:10" ht="15" hidden="1">
      <c r="A12" s="41"/>
      <c r="B12" s="6"/>
      <c r="C12" s="8"/>
      <c r="D12" s="59"/>
      <c r="E12" s="10"/>
      <c r="F12" s="59"/>
      <c r="G12" s="16"/>
      <c r="H12" s="65"/>
      <c r="I12" s="57"/>
      <c r="J12" s="64"/>
    </row>
    <row r="13" spans="1:10" ht="13.5" customHeight="1" hidden="1">
      <c r="A13" s="42"/>
      <c r="B13" s="6"/>
      <c r="C13" s="8"/>
      <c r="D13" s="59">
        <f t="shared" si="0"/>
        <v>0</v>
      </c>
      <c r="E13" s="10"/>
      <c r="F13" s="59">
        <f t="shared" si="1"/>
        <v>0</v>
      </c>
      <c r="G13" s="16">
        <f t="shared" si="2"/>
      </c>
      <c r="H13" s="65"/>
      <c r="I13" s="57"/>
      <c r="J13" s="64"/>
    </row>
    <row r="14" spans="1:10" ht="15">
      <c r="A14" s="41"/>
      <c r="B14" s="9" t="s">
        <v>2</v>
      </c>
      <c r="C14" s="8">
        <f>C15-SUM(C6:C13)</f>
        <v>153</v>
      </c>
      <c r="D14" s="59">
        <f t="shared" si="0"/>
        <v>0.11233480176211454</v>
      </c>
      <c r="E14" s="8">
        <f>E15-SUM(E6:E13)</f>
        <v>134</v>
      </c>
      <c r="F14" s="59">
        <f t="shared" si="1"/>
        <v>0.08963210702341137</v>
      </c>
      <c r="G14" s="16">
        <f>C14/E14-1</f>
        <v>0.14179104477611948</v>
      </c>
      <c r="H14" s="65"/>
      <c r="I14" s="57"/>
      <c r="J14" s="64"/>
    </row>
    <row r="15" spans="1:10" ht="15">
      <c r="A15" s="12"/>
      <c r="B15" s="19" t="s">
        <v>31</v>
      </c>
      <c r="C15" s="20">
        <v>1362</v>
      </c>
      <c r="D15" s="22">
        <v>1</v>
      </c>
      <c r="E15" s="21">
        <v>1495</v>
      </c>
      <c r="F15" s="23">
        <v>1</v>
      </c>
      <c r="G15" s="54">
        <f>C15/E15-1</f>
        <v>-0.08896321070234114</v>
      </c>
      <c r="H15" s="65"/>
      <c r="J15" s="64"/>
    </row>
    <row r="16" ht="15">
      <c r="A16" s="37" t="s">
        <v>22</v>
      </c>
    </row>
    <row r="17" ht="15">
      <c r="A17" s="37" t="s">
        <v>30</v>
      </c>
    </row>
    <row r="18" ht="15">
      <c r="A18" s="33" t="s">
        <v>34</v>
      </c>
    </row>
  </sheetData>
  <sheetProtection/>
  <mergeCells count="6">
    <mergeCell ref="G4:G5"/>
    <mergeCell ref="A4:A5"/>
    <mergeCell ref="B4:B5"/>
    <mergeCell ref="C4:D4"/>
    <mergeCell ref="E4:F4"/>
    <mergeCell ref="A1:G2"/>
  </mergeCells>
  <conditionalFormatting sqref="G15">
    <cfRule type="cellIs" priority="7" dxfId="11" operator="lessThan">
      <formula>0</formula>
    </cfRule>
  </conditionalFormatting>
  <conditionalFormatting sqref="G6:G14">
    <cfRule type="cellIs" priority="6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2"/>
  <sheetViews>
    <sheetView showGridLines="0" zoomScalePageLayoutView="0" workbookViewId="0" topLeftCell="A1">
      <selection activeCell="K5" sqref="K5"/>
    </sheetView>
  </sheetViews>
  <sheetFormatPr defaultColWidth="9.140625" defaultRowHeight="15"/>
  <cols>
    <col min="2" max="2" width="15.00390625" style="0" bestFit="1" customWidth="1"/>
    <col min="3" max="3" width="16.7109375" style="0" bestFit="1" customWidth="1"/>
    <col min="9" max="9" width="9.57421875" style="0" bestFit="1" customWidth="1"/>
  </cols>
  <sheetData>
    <row r="2" spans="1:8" ht="33" customHeight="1">
      <c r="A2" s="75" t="s">
        <v>43</v>
      </c>
      <c r="B2" s="75"/>
      <c r="C2" s="75"/>
      <c r="D2" s="75"/>
      <c r="E2" s="75"/>
      <c r="F2" s="75"/>
      <c r="G2" s="75"/>
      <c r="H2" s="75"/>
    </row>
    <row r="3" spans="1:8" ht="15">
      <c r="A3" s="1"/>
      <c r="B3" s="1"/>
      <c r="C3" s="1"/>
      <c r="D3" s="1"/>
      <c r="E3" s="1"/>
      <c r="H3" s="34" t="s">
        <v>9</v>
      </c>
    </row>
    <row r="4" spans="1:8" ht="37.5" customHeight="1">
      <c r="A4" s="88" t="s">
        <v>10</v>
      </c>
      <c r="B4" s="89"/>
      <c r="C4" s="92" t="s">
        <v>15</v>
      </c>
      <c r="D4" s="72" t="s">
        <v>40</v>
      </c>
      <c r="E4" s="73"/>
      <c r="F4" s="72" t="s">
        <v>41</v>
      </c>
      <c r="G4" s="73"/>
      <c r="H4" s="68" t="s">
        <v>8</v>
      </c>
    </row>
    <row r="5" spans="1:8" ht="33" customHeight="1">
      <c r="A5" s="90"/>
      <c r="B5" s="91"/>
      <c r="C5" s="93"/>
      <c r="D5" s="13" t="s">
        <v>7</v>
      </c>
      <c r="E5" s="14" t="s">
        <v>6</v>
      </c>
      <c r="F5" s="13" t="s">
        <v>7</v>
      </c>
      <c r="G5" s="14" t="s">
        <v>6</v>
      </c>
      <c r="H5" s="69"/>
    </row>
    <row r="6" spans="1:8" ht="15">
      <c r="A6" s="30"/>
      <c r="B6" s="5" t="s">
        <v>12</v>
      </c>
      <c r="C6" s="76" t="s">
        <v>16</v>
      </c>
      <c r="D6" s="7">
        <v>6</v>
      </c>
      <c r="E6" s="59">
        <f>IF(D6=0,"",D6/$D$8)</f>
        <v>0.009917355371900827</v>
      </c>
      <c r="F6" s="10">
        <v>9</v>
      </c>
      <c r="G6" s="4">
        <f>IF(F6=0,"",F6/$F$8)</f>
        <v>0.013432835820895522</v>
      </c>
      <c r="H6" s="16">
        <f>IF(F6=0,"",D6/F6-1)</f>
        <v>-0.33333333333333337</v>
      </c>
    </row>
    <row r="7" spans="1:9" ht="15">
      <c r="A7" s="35"/>
      <c r="B7" s="6" t="s">
        <v>13</v>
      </c>
      <c r="C7" s="94"/>
      <c r="D7" s="7">
        <v>599</v>
      </c>
      <c r="E7" s="59">
        <f>+D7/$D$8</f>
        <v>0.9900826446280991</v>
      </c>
      <c r="F7" s="10">
        <v>661</v>
      </c>
      <c r="G7" s="59">
        <f>+F7/$F$8</f>
        <v>0.9865671641791045</v>
      </c>
      <c r="H7" s="16">
        <f>D7/F7-1</f>
        <v>-0.09379727685325268</v>
      </c>
      <c r="I7" s="56"/>
    </row>
    <row r="8" spans="1:9" ht="15">
      <c r="A8" s="76" t="s">
        <v>11</v>
      </c>
      <c r="B8" s="78" t="s">
        <v>5</v>
      </c>
      <c r="C8" s="79"/>
      <c r="D8" s="82">
        <f>SUM(D6:D7)</f>
        <v>605</v>
      </c>
      <c r="E8" s="61">
        <f>SUM(E6:E7)</f>
        <v>1</v>
      </c>
      <c r="F8" s="84">
        <f>SUM(F6:F7)</f>
        <v>670</v>
      </c>
      <c r="G8" s="61">
        <f>SUM(G6:G7)</f>
        <v>1</v>
      </c>
      <c r="H8" s="86">
        <f>D8/F8-1</f>
        <v>-0.09701492537313428</v>
      </c>
      <c r="I8" s="58"/>
    </row>
    <row r="9" spans="1:9" ht="15">
      <c r="A9" s="77"/>
      <c r="B9" s="80"/>
      <c r="C9" s="81"/>
      <c r="D9" s="83"/>
      <c r="E9" s="60">
        <f>+D8/D17</f>
        <v>0.44419970631424377</v>
      </c>
      <c r="F9" s="85"/>
      <c r="G9" s="60">
        <f>+F8/F17</f>
        <v>0.44816053511705684</v>
      </c>
      <c r="H9" s="87"/>
      <c r="I9" s="58"/>
    </row>
    <row r="10" spans="1:9" ht="15">
      <c r="A10" s="35"/>
      <c r="B10" s="6" t="s">
        <v>13</v>
      </c>
      <c r="C10" s="24" t="s">
        <v>17</v>
      </c>
      <c r="D10" s="8">
        <v>586</v>
      </c>
      <c r="E10" s="59">
        <f>D10/$D$15</f>
        <v>0.774108322324967</v>
      </c>
      <c r="F10" s="10">
        <v>702</v>
      </c>
      <c r="G10" s="59">
        <f>F10/$F$15</f>
        <v>0.850909090909091</v>
      </c>
      <c r="H10" s="16">
        <f>D10/F10-1</f>
        <v>-0.16524216524216528</v>
      </c>
      <c r="I10" s="58"/>
    </row>
    <row r="11" spans="1:9" ht="15">
      <c r="A11" s="35"/>
      <c r="B11" s="6"/>
      <c r="C11" s="24" t="s">
        <v>18</v>
      </c>
      <c r="D11" s="8">
        <v>20</v>
      </c>
      <c r="E11" s="59">
        <f>D11/$D$15</f>
        <v>0.026420079260237782</v>
      </c>
      <c r="F11" s="11">
        <v>28</v>
      </c>
      <c r="G11" s="59">
        <f>F11/$F$15</f>
        <v>0.03393939393939394</v>
      </c>
      <c r="H11" s="16">
        <f>IF(F11=0,"",D11/F11-1)</f>
        <v>-0.2857142857142857</v>
      </c>
      <c r="I11" s="58"/>
    </row>
    <row r="12" spans="1:9" ht="15">
      <c r="A12" s="35"/>
      <c r="B12" s="6"/>
      <c r="C12" s="24" t="s">
        <v>19</v>
      </c>
      <c r="D12" s="8">
        <v>2</v>
      </c>
      <c r="E12" s="59">
        <f>IF(D12=0,"",D12/$D$15)</f>
        <v>0.002642007926023778</v>
      </c>
      <c r="F12" s="10"/>
      <c r="G12" s="59">
        <f>IF(F12=0,"",F12/$F$15)</f>
      </c>
      <c r="H12" s="16">
        <f>IF(F12=0,"",D12/F12-1)</f>
      </c>
      <c r="I12" s="58"/>
    </row>
    <row r="13" spans="1:9" ht="15">
      <c r="A13" s="35"/>
      <c r="B13" s="6"/>
      <c r="C13" s="24" t="s">
        <v>20</v>
      </c>
      <c r="D13" s="8">
        <v>146</v>
      </c>
      <c r="E13" s="59">
        <f>D13/$D$15</f>
        <v>0.1928665785997358</v>
      </c>
      <c r="F13" s="10">
        <v>94</v>
      </c>
      <c r="G13" s="59">
        <f>F13/$F$15</f>
        <v>0.11393939393939394</v>
      </c>
      <c r="H13" s="16">
        <f>D13/F13-1</f>
        <v>0.553191489361702</v>
      </c>
      <c r="I13" s="58"/>
    </row>
    <row r="14" spans="1:9" ht="15">
      <c r="A14" s="36"/>
      <c r="B14" s="24"/>
      <c r="C14" s="24" t="s">
        <v>21</v>
      </c>
      <c r="D14" s="8">
        <v>3</v>
      </c>
      <c r="E14" s="59">
        <f>IF(D14=0,"",D14/$D$15)</f>
        <v>0.003963011889035667</v>
      </c>
      <c r="F14" s="10">
        <v>1</v>
      </c>
      <c r="G14" s="59">
        <f>IF(F14=0,"",F14/$F$15)</f>
        <v>0.0012121212121212121</v>
      </c>
      <c r="H14" s="16">
        <f>IF(F14=0,"",D14/F14-1)</f>
        <v>2</v>
      </c>
      <c r="I14" s="58"/>
    </row>
    <row r="15" spans="1:9" ht="15">
      <c r="A15" s="94" t="s">
        <v>14</v>
      </c>
      <c r="B15" s="78" t="s">
        <v>5</v>
      </c>
      <c r="C15" s="79"/>
      <c r="D15" s="82">
        <f>SUM(D10:D14)</f>
        <v>757</v>
      </c>
      <c r="E15" s="61">
        <f>SUM(E10:E14)</f>
        <v>1</v>
      </c>
      <c r="F15" s="82">
        <f>SUM(F10:F14)</f>
        <v>825</v>
      </c>
      <c r="G15" s="61">
        <f>SUM(G10:G14)</f>
        <v>1</v>
      </c>
      <c r="H15" s="86">
        <f>D15/F15-1</f>
        <v>-0.0824242424242424</v>
      </c>
      <c r="I15" s="58"/>
    </row>
    <row r="16" spans="1:9" ht="15">
      <c r="A16" s="77"/>
      <c r="B16" s="80"/>
      <c r="C16" s="81"/>
      <c r="D16" s="83"/>
      <c r="E16" s="60">
        <f>+D15/D17</f>
        <v>0.5558002936857562</v>
      </c>
      <c r="F16" s="83"/>
      <c r="G16" s="60">
        <f>F15/F17</f>
        <v>0.5518394648829431</v>
      </c>
      <c r="H16" s="87"/>
      <c r="I16" s="58"/>
    </row>
    <row r="17" spans="1:9" ht="15">
      <c r="A17" s="27"/>
      <c r="B17" s="19" t="s">
        <v>28</v>
      </c>
      <c r="C17" s="28"/>
      <c r="D17" s="21">
        <f>+D15+D8</f>
        <v>1362</v>
      </c>
      <c r="E17" s="22">
        <v>1</v>
      </c>
      <c r="F17" s="21">
        <f>+F8+F15</f>
        <v>1495</v>
      </c>
      <c r="G17" s="22">
        <v>1</v>
      </c>
      <c r="H17" s="54">
        <f>D17/F17-1</f>
        <v>-0.08896321070234114</v>
      </c>
      <c r="I17" s="58"/>
    </row>
    <row r="18" ht="15">
      <c r="A18" s="33" t="s">
        <v>34</v>
      </c>
    </row>
    <row r="19" ht="15">
      <c r="A19" s="33" t="s">
        <v>29</v>
      </c>
    </row>
    <row r="20" ht="15">
      <c r="H20" s="53"/>
    </row>
    <row r="22" ht="15">
      <c r="B22" t="s">
        <v>36</v>
      </c>
    </row>
  </sheetData>
  <sheetProtection/>
  <mergeCells count="17">
    <mergeCell ref="C4:C5"/>
    <mergeCell ref="A15:A16"/>
    <mergeCell ref="B15:C16"/>
    <mergeCell ref="D15:D16"/>
    <mergeCell ref="F15:F16"/>
    <mergeCell ref="H15:H16"/>
    <mergeCell ref="C6:C7"/>
    <mergeCell ref="A2:H2"/>
    <mergeCell ref="A8:A9"/>
    <mergeCell ref="B8:C9"/>
    <mergeCell ref="D8:D9"/>
    <mergeCell ref="F8:F9"/>
    <mergeCell ref="H8:H9"/>
    <mergeCell ref="D4:E4"/>
    <mergeCell ref="F4:G4"/>
    <mergeCell ref="H4:H5"/>
    <mergeCell ref="A4:B5"/>
  </mergeCells>
  <conditionalFormatting sqref="H6:H8 H10 H15 H13">
    <cfRule type="cellIs" priority="5" dxfId="11" operator="lessThan">
      <formula>0</formula>
    </cfRule>
  </conditionalFormatting>
  <conditionalFormatting sqref="H17">
    <cfRule type="cellIs" priority="4" dxfId="11" operator="lessThan">
      <formula>0</formula>
    </cfRule>
  </conditionalFormatting>
  <conditionalFormatting sqref="H14">
    <cfRule type="cellIs" priority="3" dxfId="11" operator="lessThan">
      <formula>0</formula>
    </cfRule>
  </conditionalFormatting>
  <conditionalFormatting sqref="H11:H12">
    <cfRule type="cellIs" priority="1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showGridLines="0" zoomScalePageLayoutView="0" workbookViewId="0" topLeftCell="A1">
      <selection activeCell="I15" sqref="I15"/>
    </sheetView>
  </sheetViews>
  <sheetFormatPr defaultColWidth="9.140625" defaultRowHeight="15"/>
  <cols>
    <col min="2" max="2" width="16.57421875" style="0" bestFit="1" customWidth="1"/>
    <col min="7" max="7" width="11.57421875" style="0" customWidth="1"/>
    <col min="9" max="9" width="10.8515625" style="0" bestFit="1" customWidth="1"/>
  </cols>
  <sheetData>
    <row r="1" spans="1:7" ht="15">
      <c r="A1" s="74" t="s">
        <v>44</v>
      </c>
      <c r="B1" s="74"/>
      <c r="C1" s="74"/>
      <c r="D1" s="74"/>
      <c r="E1" s="74"/>
      <c r="F1" s="74"/>
      <c r="G1" s="74"/>
    </row>
    <row r="2" spans="1:7" ht="15">
      <c r="A2" s="74"/>
      <c r="B2" s="74"/>
      <c r="C2" s="74"/>
      <c r="D2" s="74"/>
      <c r="E2" s="74"/>
      <c r="F2" s="74"/>
      <c r="G2" s="74"/>
    </row>
    <row r="3" spans="1:7" ht="15">
      <c r="A3" s="1"/>
      <c r="B3" s="1"/>
      <c r="C3" s="1"/>
      <c r="D3" s="1"/>
      <c r="E3" s="1"/>
      <c r="G3" t="s">
        <v>9</v>
      </c>
    </row>
    <row r="4" spans="1:7" ht="25.5" customHeight="1">
      <c r="A4" s="70" t="s">
        <v>3</v>
      </c>
      <c r="B4" s="70" t="s">
        <v>4</v>
      </c>
      <c r="C4" s="72" t="s">
        <v>40</v>
      </c>
      <c r="D4" s="73"/>
      <c r="E4" s="72" t="s">
        <v>41</v>
      </c>
      <c r="F4" s="73"/>
      <c r="G4" s="68" t="s">
        <v>8</v>
      </c>
    </row>
    <row r="5" spans="1:7" ht="42.75" customHeight="1">
      <c r="A5" s="70"/>
      <c r="B5" s="71"/>
      <c r="C5" s="13" t="s">
        <v>7</v>
      </c>
      <c r="D5" s="14" t="s">
        <v>6</v>
      </c>
      <c r="E5" s="13" t="s">
        <v>7</v>
      </c>
      <c r="F5" s="14" t="s">
        <v>6</v>
      </c>
      <c r="G5" s="69"/>
    </row>
    <row r="6" spans="1:11" ht="15">
      <c r="A6" s="25">
        <v>1</v>
      </c>
      <c r="B6" s="5" t="s">
        <v>0</v>
      </c>
      <c r="C6" s="7">
        <v>716</v>
      </c>
      <c r="D6" s="59">
        <f aca="true" t="shared" si="0" ref="D6:D12">C6/$C$13</f>
        <v>0.26026899309342055</v>
      </c>
      <c r="E6" s="10">
        <v>543</v>
      </c>
      <c r="F6" s="59">
        <f aca="true" t="shared" si="1" ref="F6:F12">E6/$E$13</f>
        <v>0.23106382978723405</v>
      </c>
      <c r="G6" s="15">
        <f aca="true" t="shared" si="2" ref="G6:G11">C6/E6-1</f>
        <v>0.3186003683241252</v>
      </c>
      <c r="I6" s="65"/>
      <c r="J6" s="65"/>
      <c r="K6" s="64"/>
    </row>
    <row r="7" spans="1:11" ht="15">
      <c r="A7" s="29">
        <v>2</v>
      </c>
      <c r="B7" s="6" t="s">
        <v>33</v>
      </c>
      <c r="C7" s="7">
        <v>694</v>
      </c>
      <c r="D7" s="59">
        <f t="shared" si="0"/>
        <v>0.252271901126863</v>
      </c>
      <c r="E7" s="10">
        <v>433</v>
      </c>
      <c r="F7" s="62">
        <f t="shared" si="1"/>
        <v>0.18425531914893617</v>
      </c>
      <c r="G7" s="16">
        <f t="shared" si="2"/>
        <v>0.6027713625866051</v>
      </c>
      <c r="I7" s="65"/>
      <c r="J7" s="65"/>
      <c r="K7" s="64"/>
    </row>
    <row r="8" spans="1:11" ht="15">
      <c r="A8" s="29">
        <v>3</v>
      </c>
      <c r="B8" s="6" t="s">
        <v>1</v>
      </c>
      <c r="C8" s="8">
        <v>276</v>
      </c>
      <c r="D8" s="59">
        <f t="shared" si="0"/>
        <v>0.10032715376226826</v>
      </c>
      <c r="E8" s="11">
        <v>272</v>
      </c>
      <c r="F8" s="62">
        <f t="shared" si="1"/>
        <v>0.11574468085106383</v>
      </c>
      <c r="G8" s="16">
        <f t="shared" si="2"/>
        <v>0.014705882352941124</v>
      </c>
      <c r="I8" s="65"/>
      <c r="J8" s="65"/>
      <c r="K8" s="64"/>
    </row>
    <row r="9" spans="1:11" ht="15">
      <c r="A9" s="29">
        <v>4</v>
      </c>
      <c r="B9" s="40" t="s">
        <v>32</v>
      </c>
      <c r="C9" s="8">
        <v>167</v>
      </c>
      <c r="D9" s="59">
        <f t="shared" si="0"/>
        <v>0.060705198109778265</v>
      </c>
      <c r="E9" s="10">
        <v>189</v>
      </c>
      <c r="F9" s="62">
        <f t="shared" si="1"/>
        <v>0.08042553191489361</v>
      </c>
      <c r="G9" s="16">
        <f t="shared" si="2"/>
        <v>-0.1164021164021164</v>
      </c>
      <c r="I9" s="65"/>
      <c r="J9" s="65"/>
      <c r="K9" s="64"/>
    </row>
    <row r="10" spans="1:11" ht="15">
      <c r="A10" s="29">
        <v>5</v>
      </c>
      <c r="B10" s="40" t="s">
        <v>27</v>
      </c>
      <c r="C10" s="8">
        <v>117</v>
      </c>
      <c r="D10" s="59">
        <f t="shared" si="0"/>
        <v>0.04252998909487459</v>
      </c>
      <c r="E10" s="10">
        <v>97</v>
      </c>
      <c r="F10" s="62">
        <f t="shared" si="1"/>
        <v>0.04127659574468085</v>
      </c>
      <c r="G10" s="16">
        <f>C10/E10-1</f>
        <v>0.2061855670103092</v>
      </c>
      <c r="I10" s="65"/>
      <c r="J10" s="65"/>
      <c r="K10" s="64"/>
    </row>
    <row r="11" spans="1:11" ht="15">
      <c r="A11" s="66">
        <v>6</v>
      </c>
      <c r="B11" s="40" t="s">
        <v>39</v>
      </c>
      <c r="C11" s="8">
        <v>111</v>
      </c>
      <c r="D11" s="59">
        <f t="shared" si="0"/>
        <v>0.04034896401308615</v>
      </c>
      <c r="E11" s="10">
        <v>103</v>
      </c>
      <c r="F11" s="62">
        <f t="shared" si="1"/>
        <v>0.04382978723404255</v>
      </c>
      <c r="G11" s="16">
        <f t="shared" si="2"/>
        <v>0.07766990291262132</v>
      </c>
      <c r="I11" s="65"/>
      <c r="J11" s="65"/>
      <c r="K11" s="64"/>
    </row>
    <row r="12" spans="1:11" ht="15">
      <c r="A12" s="26"/>
      <c r="B12" s="9" t="s">
        <v>2</v>
      </c>
      <c r="C12" s="8">
        <f>C13-SUM(C6:C11)</f>
        <v>670</v>
      </c>
      <c r="D12" s="59">
        <f t="shared" si="0"/>
        <v>0.2435478007997092</v>
      </c>
      <c r="E12" s="8">
        <f>E13-SUM(E6:E11)</f>
        <v>713</v>
      </c>
      <c r="F12" s="62">
        <f t="shared" si="1"/>
        <v>0.30340425531914894</v>
      </c>
      <c r="G12" s="17">
        <f>C12/E12-1</f>
        <v>-0.060308555399719466</v>
      </c>
      <c r="I12" s="65"/>
      <c r="J12" s="65"/>
      <c r="K12" s="64"/>
    </row>
    <row r="13" spans="1:11" ht="15">
      <c r="A13" s="12"/>
      <c r="B13" s="19" t="s">
        <v>5</v>
      </c>
      <c r="C13" s="20">
        <v>2751</v>
      </c>
      <c r="D13" s="23">
        <v>1</v>
      </c>
      <c r="E13" s="21">
        <v>2350</v>
      </c>
      <c r="F13" s="23">
        <v>1</v>
      </c>
      <c r="G13" s="54">
        <f>C13/E13-1</f>
        <v>0.17063829787234042</v>
      </c>
      <c r="I13" s="65"/>
      <c r="J13" s="65"/>
      <c r="K13" s="64"/>
    </row>
    <row r="14" spans="1:9" ht="15">
      <c r="A14" s="33" t="s">
        <v>34</v>
      </c>
      <c r="I14" s="57"/>
    </row>
    <row r="15" ht="15">
      <c r="I15" s="57"/>
    </row>
  </sheetData>
  <sheetProtection/>
  <mergeCells count="6">
    <mergeCell ref="A4:A5"/>
    <mergeCell ref="B4:B5"/>
    <mergeCell ref="C4:D4"/>
    <mergeCell ref="E4:F4"/>
    <mergeCell ref="G4:G5"/>
    <mergeCell ref="A1:G2"/>
  </mergeCells>
  <conditionalFormatting sqref="G6:G9 G11:G12">
    <cfRule type="cellIs" priority="4" dxfId="11" operator="lessThan">
      <formula>0</formula>
    </cfRule>
  </conditionalFormatting>
  <conditionalFormatting sqref="G13">
    <cfRule type="cellIs" priority="3" dxfId="11" operator="lessThan">
      <formula>0</formula>
    </cfRule>
  </conditionalFormatting>
  <conditionalFormatting sqref="G10">
    <cfRule type="cellIs" priority="1" dxfId="11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2"/>
  <sheetViews>
    <sheetView showGridLines="0" zoomScalePageLayoutView="0" workbookViewId="0" topLeftCell="A1">
      <selection activeCell="H24" sqref="H24"/>
    </sheetView>
  </sheetViews>
  <sheetFormatPr defaultColWidth="9.140625" defaultRowHeight="15"/>
  <cols>
    <col min="1" max="1" width="12.8515625" style="0" customWidth="1"/>
    <col min="2" max="2" width="15.00390625" style="0" bestFit="1" customWidth="1"/>
    <col min="3" max="3" width="16.7109375" style="0" bestFit="1" customWidth="1"/>
    <col min="4" max="4" width="9.421875" style="0" bestFit="1" customWidth="1"/>
  </cols>
  <sheetData>
    <row r="2" spans="1:8" ht="33" customHeight="1">
      <c r="A2" s="75" t="s">
        <v>45</v>
      </c>
      <c r="B2" s="75"/>
      <c r="C2" s="75"/>
      <c r="D2" s="75"/>
      <c r="E2" s="75"/>
      <c r="F2" s="75"/>
      <c r="G2" s="75"/>
      <c r="H2" s="75"/>
    </row>
    <row r="3" spans="1:8" ht="11.25" customHeight="1">
      <c r="A3" s="1"/>
      <c r="B3" s="1"/>
      <c r="C3" s="1"/>
      <c r="D3" s="1"/>
      <c r="E3" s="1"/>
      <c r="H3" t="s">
        <v>9</v>
      </c>
    </row>
    <row r="4" spans="1:8" ht="37.5" customHeight="1">
      <c r="A4" s="88" t="s">
        <v>10</v>
      </c>
      <c r="B4" s="89"/>
      <c r="C4" s="92" t="s">
        <v>15</v>
      </c>
      <c r="D4" s="72" t="s">
        <v>40</v>
      </c>
      <c r="E4" s="73"/>
      <c r="F4" s="72" t="s">
        <v>41</v>
      </c>
      <c r="G4" s="73"/>
      <c r="H4" s="68" t="s">
        <v>8</v>
      </c>
    </row>
    <row r="5" spans="1:8" ht="33" customHeight="1">
      <c r="A5" s="90"/>
      <c r="B5" s="91"/>
      <c r="C5" s="93"/>
      <c r="D5" s="13" t="s">
        <v>7</v>
      </c>
      <c r="E5" s="14" t="s">
        <v>6</v>
      </c>
      <c r="F5" s="13" t="s">
        <v>7</v>
      </c>
      <c r="G5" s="14" t="s">
        <v>6</v>
      </c>
      <c r="H5" s="69"/>
    </row>
    <row r="6" spans="1:8" ht="15">
      <c r="A6" s="30"/>
      <c r="B6" s="5" t="s">
        <v>12</v>
      </c>
      <c r="C6" s="76" t="s">
        <v>16</v>
      </c>
      <c r="D6" s="7">
        <v>33</v>
      </c>
      <c r="E6" s="59">
        <f>+D6/$D$8</f>
        <v>0.0586145648312611</v>
      </c>
      <c r="F6" s="7">
        <v>21</v>
      </c>
      <c r="G6" s="59">
        <f>+F6/$F$8</f>
        <v>0.04906542056074766</v>
      </c>
      <c r="H6" s="15">
        <f>D6/F6-1</f>
        <v>0.5714285714285714</v>
      </c>
    </row>
    <row r="7" spans="1:8" ht="15">
      <c r="A7" s="29"/>
      <c r="B7" s="6" t="s">
        <v>13</v>
      </c>
      <c r="C7" s="94"/>
      <c r="D7" s="7">
        <v>530</v>
      </c>
      <c r="E7" s="59">
        <f>+D7/$D$8</f>
        <v>0.9413854351687388</v>
      </c>
      <c r="F7" s="7">
        <v>407</v>
      </c>
      <c r="G7" s="59">
        <f>+F7/$F$8</f>
        <v>0.9509345794392523</v>
      </c>
      <c r="H7" s="16">
        <f aca="true" t="shared" si="0" ref="H7:H17">D7/F7-1</f>
        <v>0.3022113022113022</v>
      </c>
    </row>
    <row r="8" spans="1:8" ht="15">
      <c r="A8" s="76" t="s">
        <v>11</v>
      </c>
      <c r="B8" s="78" t="s">
        <v>5</v>
      </c>
      <c r="C8" s="79"/>
      <c r="D8" s="82">
        <f>SUM(D6:D7)</f>
        <v>563</v>
      </c>
      <c r="E8" s="31">
        <f>SUM(E6:E7)</f>
        <v>1</v>
      </c>
      <c r="F8" s="84">
        <f>SUM(F6:F7)</f>
        <v>428</v>
      </c>
      <c r="G8" s="31">
        <f>SUM(G6:G7)</f>
        <v>1</v>
      </c>
      <c r="H8" s="86">
        <f>D8/F8-1</f>
        <v>0.31542056074766345</v>
      </c>
    </row>
    <row r="9" spans="1:8" ht="15">
      <c r="A9" s="77"/>
      <c r="B9" s="80"/>
      <c r="C9" s="81"/>
      <c r="D9" s="83"/>
      <c r="E9" s="60">
        <f>+D8/D17</f>
        <v>0.20465285350781534</v>
      </c>
      <c r="F9" s="85"/>
      <c r="G9" s="60">
        <f>+F8/F17</f>
        <v>0.18212765957446808</v>
      </c>
      <c r="H9" s="87"/>
    </row>
    <row r="10" spans="1:8" ht="15">
      <c r="A10" s="29"/>
      <c r="B10" s="24" t="s">
        <v>13</v>
      </c>
      <c r="C10" s="5" t="s">
        <v>17</v>
      </c>
      <c r="D10" s="8">
        <v>315</v>
      </c>
      <c r="E10" s="59">
        <f>D10/$D$15</f>
        <v>0.14469453376205788</v>
      </c>
      <c r="F10" s="10">
        <v>350</v>
      </c>
      <c r="G10" s="59">
        <f>F10/$F$15</f>
        <v>0.18276762402088773</v>
      </c>
      <c r="H10" s="16">
        <f t="shared" si="0"/>
        <v>-0.09999999999999998</v>
      </c>
    </row>
    <row r="11" spans="1:8" ht="15">
      <c r="A11" s="29"/>
      <c r="B11" s="24"/>
      <c r="C11" s="6" t="s">
        <v>18</v>
      </c>
      <c r="D11" s="8">
        <v>1186</v>
      </c>
      <c r="E11" s="59">
        <f>D11/$D$15</f>
        <v>0.5447864033073037</v>
      </c>
      <c r="F11" s="11">
        <v>943</v>
      </c>
      <c r="G11" s="59">
        <f>F11/$F$15</f>
        <v>0.49242819843342034</v>
      </c>
      <c r="H11" s="16">
        <f t="shared" si="0"/>
        <v>0.2576882290562037</v>
      </c>
    </row>
    <row r="12" spans="1:8" ht="15">
      <c r="A12" s="29"/>
      <c r="B12" s="24"/>
      <c r="C12" s="6" t="s">
        <v>19</v>
      </c>
      <c r="D12" s="8">
        <v>14</v>
      </c>
      <c r="E12" s="59">
        <f>D12/$D$15</f>
        <v>0.006430868167202572</v>
      </c>
      <c r="F12" s="10">
        <v>2</v>
      </c>
      <c r="G12" s="59">
        <f>F12/$F$15</f>
        <v>0.0010443864229765013</v>
      </c>
      <c r="H12" s="16">
        <f>IF(F12=0," ",D12/F12-1)</f>
        <v>6</v>
      </c>
    </row>
    <row r="13" spans="1:8" ht="15">
      <c r="A13" s="29"/>
      <c r="B13" s="24"/>
      <c r="C13" s="6" t="s">
        <v>20</v>
      </c>
      <c r="D13" s="8">
        <v>578</v>
      </c>
      <c r="E13" s="59">
        <f>D13/$D$15</f>
        <v>0.26550298576022047</v>
      </c>
      <c r="F13" s="10">
        <v>548</v>
      </c>
      <c r="G13" s="59">
        <f>F13/$F$15</f>
        <v>0.28616187989556136</v>
      </c>
      <c r="H13" s="16">
        <f t="shared" si="0"/>
        <v>0.054744525547445244</v>
      </c>
    </row>
    <row r="14" spans="1:8" ht="15">
      <c r="A14" s="32"/>
      <c r="B14" s="24"/>
      <c r="C14" s="9" t="s">
        <v>38</v>
      </c>
      <c r="D14" s="8">
        <v>84</v>
      </c>
      <c r="E14" s="59">
        <f>D14/$D$15</f>
        <v>0.03858520900321544</v>
      </c>
      <c r="F14" s="10">
        <v>72</v>
      </c>
      <c r="G14" s="59">
        <f>F14/$F$15</f>
        <v>0.03759791122715405</v>
      </c>
      <c r="H14" s="16">
        <f t="shared" si="0"/>
        <v>0.16666666666666674</v>
      </c>
    </row>
    <row r="15" spans="1:8" ht="15">
      <c r="A15" s="94" t="s">
        <v>14</v>
      </c>
      <c r="B15" s="78" t="s">
        <v>5</v>
      </c>
      <c r="C15" s="79"/>
      <c r="D15" s="82">
        <f>SUM(D10:D14)</f>
        <v>2177</v>
      </c>
      <c r="E15" s="31">
        <f>SUM(E10:E14)</f>
        <v>1</v>
      </c>
      <c r="F15" s="82">
        <f>SUM(F10:F14)</f>
        <v>1915</v>
      </c>
      <c r="G15" s="31">
        <f>SUM(G10:G14)</f>
        <v>1</v>
      </c>
      <c r="H15" s="86">
        <f>D15/F15-1</f>
        <v>0.13681462140992173</v>
      </c>
    </row>
    <row r="16" spans="1:8" ht="15">
      <c r="A16" s="77"/>
      <c r="B16" s="80"/>
      <c r="C16" s="81"/>
      <c r="D16" s="83"/>
      <c r="E16" s="60">
        <f>+D15/D17</f>
        <v>0.7913486005089059</v>
      </c>
      <c r="F16" s="83"/>
      <c r="G16" s="60">
        <f>F15/F17</f>
        <v>0.8148936170212766</v>
      </c>
      <c r="H16" s="87"/>
    </row>
    <row r="17" spans="1:8" ht="15">
      <c r="A17" s="27"/>
      <c r="B17" s="19" t="s">
        <v>5</v>
      </c>
      <c r="C17" s="28"/>
      <c r="D17" s="21">
        <v>2751</v>
      </c>
      <c r="E17" s="22">
        <f>E9+E16</f>
        <v>0.9960014540167212</v>
      </c>
      <c r="F17" s="21">
        <v>2350</v>
      </c>
      <c r="G17" s="22">
        <f>G9+G16</f>
        <v>0.9970212765957447</v>
      </c>
      <c r="H17" s="18">
        <f t="shared" si="0"/>
        <v>0.17063829787234042</v>
      </c>
    </row>
    <row r="18" ht="15">
      <c r="A18" s="33" t="s">
        <v>34</v>
      </c>
    </row>
    <row r="20" spans="1:3" ht="39.75" customHeight="1">
      <c r="A20" s="95" t="s">
        <v>46</v>
      </c>
      <c r="B20" s="95"/>
      <c r="C20" s="95"/>
    </row>
    <row r="21" spans="1:3" ht="15">
      <c r="A21" s="46"/>
      <c r="B21" s="46"/>
      <c r="C21" s="51" t="s">
        <v>9</v>
      </c>
    </row>
    <row r="22" spans="1:3" ht="21.75" customHeight="1">
      <c r="A22" s="48" t="s">
        <v>24</v>
      </c>
      <c r="B22" s="47" t="s">
        <v>25</v>
      </c>
      <c r="C22" s="43" t="s">
        <v>23</v>
      </c>
    </row>
    <row r="23" spans="1:3" ht="15">
      <c r="A23" s="45">
        <v>2006</v>
      </c>
      <c r="B23" s="45">
        <v>318</v>
      </c>
      <c r="C23" s="63">
        <f aca="true" t="shared" si="1" ref="C23:C39">B23/$B$40</f>
        <v>0.11559432933478735</v>
      </c>
    </row>
    <row r="24" spans="1:3" ht="15">
      <c r="A24" s="45">
        <v>2005</v>
      </c>
      <c r="B24" s="45">
        <v>271</v>
      </c>
      <c r="C24" s="63">
        <f t="shared" si="1"/>
        <v>0.0985096328607779</v>
      </c>
    </row>
    <row r="25" spans="1:3" ht="15">
      <c r="A25" s="45">
        <v>2009</v>
      </c>
      <c r="B25" s="45">
        <v>259</v>
      </c>
      <c r="C25" s="63">
        <f t="shared" si="1"/>
        <v>0.09414758269720101</v>
      </c>
    </row>
    <row r="26" spans="1:3" ht="15">
      <c r="A26" s="45">
        <v>2007</v>
      </c>
      <c r="B26" s="45">
        <v>238</v>
      </c>
      <c r="C26" s="63">
        <f t="shared" si="1"/>
        <v>0.08651399491094147</v>
      </c>
    </row>
    <row r="27" spans="1:3" ht="15">
      <c r="A27" s="45">
        <v>2008</v>
      </c>
      <c r="B27" s="45">
        <v>236</v>
      </c>
      <c r="C27" s="63">
        <f t="shared" si="1"/>
        <v>0.08578698655034533</v>
      </c>
    </row>
    <row r="28" spans="1:3" ht="15">
      <c r="A28" s="45">
        <v>2010</v>
      </c>
      <c r="B28" s="45">
        <v>195</v>
      </c>
      <c r="C28" s="63">
        <f t="shared" si="1"/>
        <v>0.07088331515812432</v>
      </c>
    </row>
    <row r="29" spans="1:3" ht="15">
      <c r="A29" s="45">
        <v>2011</v>
      </c>
      <c r="B29" s="45">
        <v>177</v>
      </c>
      <c r="C29" s="63">
        <f t="shared" si="1"/>
        <v>0.064340239912759</v>
      </c>
    </row>
    <row r="30" spans="1:3" ht="15">
      <c r="A30" s="45">
        <v>2004</v>
      </c>
      <c r="B30" s="45">
        <v>172</v>
      </c>
      <c r="C30" s="63">
        <f t="shared" si="1"/>
        <v>0.06252271901126863</v>
      </c>
    </row>
    <row r="31" spans="1:3" ht="15">
      <c r="A31" s="45">
        <v>2012</v>
      </c>
      <c r="B31" s="45">
        <v>138</v>
      </c>
      <c r="C31" s="63">
        <f t="shared" si="1"/>
        <v>0.05016357688113413</v>
      </c>
    </row>
    <row r="32" spans="1:3" ht="15">
      <c r="A32" s="45">
        <v>2003</v>
      </c>
      <c r="B32" s="45">
        <v>128</v>
      </c>
      <c r="C32" s="63">
        <f t="shared" si="1"/>
        <v>0.046528535078153396</v>
      </c>
    </row>
    <row r="33" spans="1:3" ht="15">
      <c r="A33" s="45">
        <v>2013</v>
      </c>
      <c r="B33" s="45">
        <v>124</v>
      </c>
      <c r="C33" s="63">
        <f t="shared" si="1"/>
        <v>0.04507451835696111</v>
      </c>
    </row>
    <row r="34" spans="1:3" ht="15">
      <c r="A34" s="45">
        <v>2014</v>
      </c>
      <c r="B34" s="45">
        <v>89</v>
      </c>
      <c r="C34" s="63">
        <f t="shared" si="1"/>
        <v>0.032351872046528535</v>
      </c>
    </row>
    <row r="35" spans="1:3" ht="15">
      <c r="A35" s="45">
        <v>2002</v>
      </c>
      <c r="B35" s="45">
        <v>63</v>
      </c>
      <c r="C35" s="63">
        <f t="shared" si="1"/>
        <v>0.022900763358778626</v>
      </c>
    </row>
    <row r="36" spans="1:3" ht="15">
      <c r="A36" s="45">
        <v>2015</v>
      </c>
      <c r="B36" s="45">
        <v>56</v>
      </c>
      <c r="C36" s="63">
        <f t="shared" si="1"/>
        <v>0.020356234096692113</v>
      </c>
    </row>
    <row r="37" spans="1:3" ht="15">
      <c r="A37" s="45">
        <v>2017</v>
      </c>
      <c r="B37" s="45">
        <v>48</v>
      </c>
      <c r="C37" s="63">
        <f t="shared" si="1"/>
        <v>0.017448200654307525</v>
      </c>
    </row>
    <row r="38" spans="1:3" ht="15">
      <c r="A38" s="45">
        <v>2016</v>
      </c>
      <c r="B38" s="45">
        <v>43</v>
      </c>
      <c r="C38" s="63">
        <f t="shared" si="1"/>
        <v>0.015630679752817157</v>
      </c>
    </row>
    <row r="39" spans="1:3" ht="15">
      <c r="A39" s="44">
        <v>2001</v>
      </c>
      <c r="B39" s="44">
        <v>43</v>
      </c>
      <c r="C39" s="63">
        <f t="shared" si="1"/>
        <v>0.015630679752817157</v>
      </c>
    </row>
    <row r="40" spans="1:4" ht="15">
      <c r="A40" s="49" t="s">
        <v>26</v>
      </c>
      <c r="B40" s="52">
        <f>D17</f>
        <v>2751</v>
      </c>
      <c r="C40" s="50">
        <f>SUM(C23:C39)</f>
        <v>0.9443838604143948</v>
      </c>
      <c r="D40" s="55"/>
    </row>
    <row r="41" spans="1:3" ht="15">
      <c r="A41" s="96" t="s">
        <v>34</v>
      </c>
      <c r="B41" s="96"/>
      <c r="C41" s="96"/>
    </row>
    <row r="42" spans="1:3" ht="15">
      <c r="A42" s="97"/>
      <c r="B42" s="97"/>
      <c r="C42" s="97"/>
    </row>
  </sheetData>
  <sheetProtection/>
  <mergeCells count="19">
    <mergeCell ref="A2:H2"/>
    <mergeCell ref="A4:B5"/>
    <mergeCell ref="C4:C5"/>
    <mergeCell ref="D4:E4"/>
    <mergeCell ref="F4:G4"/>
    <mergeCell ref="H4:H5"/>
    <mergeCell ref="H15:H16"/>
    <mergeCell ref="C6:C7"/>
    <mergeCell ref="A8:A9"/>
    <mergeCell ref="B8:C9"/>
    <mergeCell ref="D8:D9"/>
    <mergeCell ref="F8:F9"/>
    <mergeCell ref="H8:H9"/>
    <mergeCell ref="A20:C20"/>
    <mergeCell ref="A15:A16"/>
    <mergeCell ref="B15:C16"/>
    <mergeCell ref="D15:D16"/>
    <mergeCell ref="F15:F16"/>
    <mergeCell ref="A41:C42"/>
  </mergeCells>
  <conditionalFormatting sqref="H6:H8 H10:H15 C23:C39">
    <cfRule type="cellIs" priority="13" dxfId="11" operator="lessThan">
      <formula>0</formula>
    </cfRule>
  </conditionalFormatting>
  <conditionalFormatting sqref="H17">
    <cfRule type="cellIs" priority="12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Anna_Brzozowska</cp:lastModifiedBy>
  <cp:lastPrinted>2016-07-29T11:01:19Z</cp:lastPrinted>
  <dcterms:created xsi:type="dcterms:W3CDTF">2012-03-22T10:49:24Z</dcterms:created>
  <dcterms:modified xsi:type="dcterms:W3CDTF">2022-01-18T13:21:01Z</dcterms:modified>
  <cp:category/>
  <cp:version/>
  <cp:contentType/>
  <cp:contentStatus/>
</cp:coreProperties>
</file>