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<sst xmlns="http://schemas.openxmlformats.org/spreadsheetml/2006/main" count="104" uniqueCount="49">
  <si>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</si>
  <si>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</si>
  <si>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</si>
  <si>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</si>
  <si>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</si>
  <si>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</si>
  <si>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</si>
  <si>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</si>
  <si>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</si>
  <si>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</si>
  <si>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</si>
  <si>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</si>
  <si>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</si>
  <si>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</si>
  <si>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</si>
  <si>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</si>
  <si>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</si>
  <si>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</si>
  <si>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</si>
  <si>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</si>
  <si>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</si>
  <si>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</si>
  <si>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</si>
  <si>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</si>
  <si>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</si>
  <si>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</si>
  <si>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</si>
  <si>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</si>
  <si>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</si>
  <si>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</si>
  <si>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</si>
  <si>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</si>
  <si>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</si>
  <si>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</si>
  <si>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</si>
  <si>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</si>
  <si>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>AUTOSAN</t>
  </si>
  <si>
    <t xml:space="preserve"> </t>
  </si>
  <si>
    <t>FORD</t>
  </si>
  <si>
    <t>b.d./inny</t>
  </si>
  <si>
    <t>Pierwsze rejestracje NOWYCH autobusów w Polsce 
styczeń - sierpień, 2021 rok</t>
  </si>
  <si>
    <t>1-8.2021</t>
  </si>
  <si>
    <t>1-8.2020</t>
  </si>
  <si>
    <t>Pierwsze rejestracje NOWYCH autobusów w Polsce
styczeń - sierpień, 2021 rok
według segmentów</t>
  </si>
  <si>
    <t>Pierwsze rejestracje UŻYWANYCH autobusów w Polsce, 
styczeń - sierpień, 2021 rok</t>
  </si>
  <si>
    <t>TEMSA</t>
  </si>
  <si>
    <t>Pierwsze rejestracje UŻYWANYCH autobusów w Polsce
styczeń - sierpień, 2021 rok
według segmentów</t>
  </si>
  <si>
    <t>Pierwsze rejestracje używanych autobusów, 
wg. roku produkcji; styczeń - sierpień, 2021</t>
  </si>
  <si>
    <t>MERCEDES-BENZ*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</si>
</sst>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B22" sqref="B20:B2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40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48</v>
      </c>
      <c r="C6" s="7">
        <v>383</v>
      </c>
      <c r="D6" s="59">
        <f aca="true" t="shared" si="0" ref="D6:D14">C6/$C$15</f>
        <v>0.39771547248182765</v>
      </c>
      <c r="E6" s="10">
        <v>387</v>
      </c>
      <c r="F6" s="59">
        <f aca="true" t="shared" si="1" ref="F6:F14">E6/$E$15</f>
        <v>0.4174757281553398</v>
      </c>
      <c r="G6" s="16">
        <f>C6/E6-1</f>
        <v>-0.01033591731266148</v>
      </c>
      <c r="H6" s="65"/>
      <c r="I6" s="57"/>
      <c r="J6" s="64"/>
    </row>
    <row r="7" spans="1:10" ht="15">
      <c r="A7" s="3">
        <v>2</v>
      </c>
      <c r="B7" s="6" t="s">
        <v>28</v>
      </c>
      <c r="C7" s="7">
        <v>216</v>
      </c>
      <c r="D7" s="59">
        <f t="shared" si="0"/>
        <v>0.22429906542056074</v>
      </c>
      <c r="E7" s="10">
        <v>233</v>
      </c>
      <c r="F7" s="59">
        <f t="shared" si="1"/>
        <v>0.2513484358144552</v>
      </c>
      <c r="G7" s="16">
        <f aca="true" t="shared" si="2" ref="G7:G13">IF(E7=0,"",C7/E7-1)</f>
        <v>-0.07296137339055797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76</v>
      </c>
      <c r="D8" s="59">
        <f t="shared" si="0"/>
        <v>0.07892004153686397</v>
      </c>
      <c r="E8" s="11">
        <v>41</v>
      </c>
      <c r="F8" s="59">
        <f t="shared" si="1"/>
        <v>0.04422869471413161</v>
      </c>
      <c r="G8" s="16">
        <f t="shared" si="2"/>
        <v>0.853658536585366</v>
      </c>
      <c r="H8" s="65"/>
      <c r="I8" s="57"/>
      <c r="J8" s="64"/>
    </row>
    <row r="9" spans="1:10" ht="15">
      <c r="A9" s="3">
        <v>4</v>
      </c>
      <c r="B9" s="40" t="s">
        <v>33</v>
      </c>
      <c r="C9" s="8">
        <v>60</v>
      </c>
      <c r="D9" s="59">
        <f t="shared" si="0"/>
        <v>0.06230529595015576</v>
      </c>
      <c r="E9" s="10">
        <v>63</v>
      </c>
      <c r="F9" s="59">
        <f t="shared" si="1"/>
        <v>0.06796116504854369</v>
      </c>
      <c r="G9" s="16">
        <f t="shared" si="2"/>
        <v>-0.04761904761904767</v>
      </c>
      <c r="H9" s="65"/>
      <c r="I9" s="57"/>
      <c r="J9" s="64"/>
    </row>
    <row r="10" spans="1:10" ht="15">
      <c r="A10" s="3">
        <v>5</v>
      </c>
      <c r="B10" s="38" t="s">
        <v>36</v>
      </c>
      <c r="C10" s="8">
        <v>56</v>
      </c>
      <c r="D10" s="59">
        <f t="shared" si="0"/>
        <v>0.058151609553478714</v>
      </c>
      <c r="E10" s="10">
        <v>50</v>
      </c>
      <c r="F10" s="59">
        <f t="shared" si="1"/>
        <v>0.05393743257820928</v>
      </c>
      <c r="G10" s="16">
        <f t="shared" si="2"/>
        <v>0.1200000000000001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42</v>
      </c>
      <c r="D11" s="59">
        <f t="shared" si="0"/>
        <v>0.04361370716510903</v>
      </c>
      <c r="E11" s="10">
        <v>48</v>
      </c>
      <c r="F11" s="59">
        <f t="shared" si="1"/>
        <v>0.05177993527508091</v>
      </c>
      <c r="G11" s="16">
        <f t="shared" si="2"/>
        <v>-0.125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130</v>
      </c>
      <c r="D14" s="59">
        <f t="shared" si="0"/>
        <v>0.13499480789200416</v>
      </c>
      <c r="E14" s="8">
        <f>E15-SUM(E6:E13)</f>
        <v>105</v>
      </c>
      <c r="F14" s="59">
        <f t="shared" si="1"/>
        <v>0.11326860841423948</v>
      </c>
      <c r="G14" s="16">
        <f>C14/E14-1</f>
        <v>0.23809523809523814</v>
      </c>
      <c r="H14" s="65"/>
      <c r="I14" s="57"/>
      <c r="J14" s="64"/>
    </row>
    <row r="15" spans="1:10" ht="15">
      <c r="A15" s="12"/>
      <c r="B15" s="19" t="s">
        <v>32</v>
      </c>
      <c r="C15" s="20">
        <v>963</v>
      </c>
      <c r="D15" s="22">
        <v>1</v>
      </c>
      <c r="E15" s="21">
        <v>927</v>
      </c>
      <c r="F15" s="23">
        <v>1</v>
      </c>
      <c r="G15" s="54">
        <f>C15/E15-1</f>
        <v>0.03883495145631066</v>
      </c>
      <c r="H15" s="65"/>
      <c r="J15" s="64"/>
    </row>
    <row r="16" ht="15">
      <c r="A16" s="37" t="s">
        <v>22</v>
      </c>
    </row>
    <row r="17" ht="15">
      <c r="A17" s="37" t="s">
        <v>31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43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6</v>
      </c>
      <c r="E6" s="59">
        <f>IF(D6=0,"",D6/$D$8)</f>
        <v>0.013986013986013986</v>
      </c>
      <c r="F6" s="10">
        <v>9</v>
      </c>
      <c r="G6" s="4">
        <f>IF(F6=0,"",F6/$F$8)</f>
        <v>0.022900763358778626</v>
      </c>
      <c r="H6" s="16">
        <f>IF(F6=0,"",D6/F6-1)</f>
        <v>-0.33333333333333337</v>
      </c>
    </row>
    <row r="7" spans="1:9" ht="15">
      <c r="A7" s="35"/>
      <c r="B7" s="6" t="s">
        <v>13</v>
      </c>
      <c r="C7" s="94"/>
      <c r="D7" s="7">
        <v>423</v>
      </c>
      <c r="E7" s="59">
        <f>+D7/$D$8</f>
        <v>0.986013986013986</v>
      </c>
      <c r="F7" s="10">
        <v>384</v>
      </c>
      <c r="G7" s="59">
        <f>+F7/$F$8</f>
        <v>0.9770992366412213</v>
      </c>
      <c r="H7" s="16">
        <f>D7/F7-1</f>
        <v>0.1015625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429</v>
      </c>
      <c r="E8" s="61">
        <f>SUM(E6:E7)</f>
        <v>1</v>
      </c>
      <c r="F8" s="84">
        <f>SUM(F6:F7)</f>
        <v>393</v>
      </c>
      <c r="G8" s="61">
        <f>SUM(G6:G7)</f>
        <v>1</v>
      </c>
      <c r="H8" s="86">
        <f>D8/F8-1</f>
        <v>0.09160305343511443</v>
      </c>
      <c r="I8" s="58"/>
    </row>
    <row r="9" spans="1:9" ht="15">
      <c r="A9" s="77"/>
      <c r="B9" s="80"/>
      <c r="C9" s="81"/>
      <c r="D9" s="83"/>
      <c r="E9" s="60">
        <f>+D8/D17</f>
        <v>0.4454828660436137</v>
      </c>
      <c r="F9" s="85"/>
      <c r="G9" s="60">
        <f>+F8/F17</f>
        <v>0.42394822006472493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393</v>
      </c>
      <c r="E10" s="59">
        <f>D10/$D$15</f>
        <v>0.7359550561797753</v>
      </c>
      <c r="F10" s="10">
        <v>436</v>
      </c>
      <c r="G10" s="59">
        <f>F10/$F$15</f>
        <v>0.8164794007490637</v>
      </c>
      <c r="H10" s="16">
        <f>D10/F10-1</f>
        <v>-0.0986238532110092</v>
      </c>
      <c r="I10" s="58"/>
    </row>
    <row r="11" spans="1:9" ht="15">
      <c r="A11" s="35"/>
      <c r="B11" s="6"/>
      <c r="C11" s="24" t="s">
        <v>18</v>
      </c>
      <c r="D11" s="8">
        <v>8</v>
      </c>
      <c r="E11" s="59">
        <f>D11/$D$15</f>
        <v>0.0149812734082397</v>
      </c>
      <c r="F11" s="11">
        <v>23</v>
      </c>
      <c r="G11" s="59">
        <f>F11/$F$15</f>
        <v>0.04307116104868914</v>
      </c>
      <c r="H11" s="16">
        <f>IF(F11=0,"",D11/F11-1)</f>
        <v>-0.6521739130434783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0.0018726591760299626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130</v>
      </c>
      <c r="E13" s="59">
        <f>D13/$D$15</f>
        <v>0.24344569288389514</v>
      </c>
      <c r="F13" s="10">
        <v>75</v>
      </c>
      <c r="G13" s="59">
        <f>F13/$F$15</f>
        <v>0.1404494382022472</v>
      </c>
      <c r="H13" s="16">
        <f>D13/F13-1</f>
        <v>0.7333333333333334</v>
      </c>
      <c r="I13" s="58"/>
    </row>
    <row r="14" spans="1:9" ht="15">
      <c r="A14" s="36"/>
      <c r="B14" s="24"/>
      <c r="C14" s="24" t="s">
        <v>21</v>
      </c>
      <c r="D14" s="8">
        <v>2</v>
      </c>
      <c r="E14" s="59">
        <f>IF(D14=0,"",D14/$D$15)</f>
        <v>0.003745318352059925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534</v>
      </c>
      <c r="E15" s="61">
        <f>SUM(E10:E14)</f>
        <v>1</v>
      </c>
      <c r="F15" s="82">
        <f>SUM(F10:F14)</f>
        <v>534</v>
      </c>
      <c r="G15" s="61">
        <f>SUM(G10:G14)</f>
        <v>1</v>
      </c>
      <c r="H15" s="86">
        <f>D15/F15-1</f>
        <v>0</v>
      </c>
      <c r="I15" s="58"/>
    </row>
    <row r="16" spans="1:9" ht="15">
      <c r="A16" s="77"/>
      <c r="B16" s="80"/>
      <c r="C16" s="81"/>
      <c r="D16" s="83"/>
      <c r="E16" s="60">
        <f>+D15/D17</f>
        <v>0.5545171339563862</v>
      </c>
      <c r="F16" s="83"/>
      <c r="G16" s="60">
        <f>F15/F17</f>
        <v>0.5760517799352751</v>
      </c>
      <c r="H16" s="87"/>
      <c r="I16" s="58"/>
    </row>
    <row r="17" spans="1:9" ht="15">
      <c r="A17" s="27"/>
      <c r="B17" s="19" t="s">
        <v>29</v>
      </c>
      <c r="C17" s="28"/>
      <c r="D17" s="21">
        <f>+D15+D8</f>
        <v>963</v>
      </c>
      <c r="E17" s="22">
        <v>1</v>
      </c>
      <c r="F17" s="21">
        <f>+F8+F15</f>
        <v>927</v>
      </c>
      <c r="G17" s="22">
        <v>1</v>
      </c>
      <c r="H17" s="54">
        <f>D17/F17-1</f>
        <v>0.03883495145631066</v>
      </c>
      <c r="I17" s="58"/>
    </row>
    <row r="18" ht="15">
      <c r="A18" s="33" t="s">
        <v>35</v>
      </c>
    </row>
    <row r="19" ht="15">
      <c r="A19" s="33" t="s">
        <v>30</v>
      </c>
    </row>
    <row r="20" ht="15">
      <c r="H20" s="53"/>
    </row>
    <row r="22" ht="15">
      <c r="B22" t="s">
        <v>37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J9" sqref="J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44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437</v>
      </c>
      <c r="D6" s="59">
        <f aca="true" t="shared" si="0" ref="D6:D12">C6/$C$13</f>
        <v>0.26630103595368676</v>
      </c>
      <c r="E6" s="10">
        <v>332</v>
      </c>
      <c r="F6" s="59">
        <f aca="true" t="shared" si="1" ref="F6:F12">E6/$E$13</f>
        <v>0.22192513368983957</v>
      </c>
      <c r="G6" s="15">
        <f aca="true" t="shared" si="2" ref="G6:G11">C6/E6-1</f>
        <v>0.3162650602409638</v>
      </c>
      <c r="I6" s="65"/>
      <c r="J6" s="65"/>
      <c r="K6" s="64"/>
    </row>
    <row r="7" spans="1:11" ht="15">
      <c r="A7" s="29">
        <v>2</v>
      </c>
      <c r="B7" s="6" t="s">
        <v>34</v>
      </c>
      <c r="C7" s="7">
        <v>395</v>
      </c>
      <c r="D7" s="59">
        <f t="shared" si="0"/>
        <v>0.24070688604509446</v>
      </c>
      <c r="E7" s="10">
        <v>271</v>
      </c>
      <c r="F7" s="62">
        <f t="shared" si="1"/>
        <v>0.18114973262032086</v>
      </c>
      <c r="G7" s="16">
        <f t="shared" si="2"/>
        <v>0.4575645756457565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178</v>
      </c>
      <c r="D8" s="59">
        <f t="shared" si="0"/>
        <v>0.10847044485070079</v>
      </c>
      <c r="E8" s="11">
        <v>174</v>
      </c>
      <c r="F8" s="62">
        <f t="shared" si="1"/>
        <v>0.1163101604278075</v>
      </c>
      <c r="G8" s="16">
        <f t="shared" si="2"/>
        <v>0.02298850574712641</v>
      </c>
      <c r="I8" s="65"/>
      <c r="J8" s="65"/>
      <c r="K8" s="64"/>
    </row>
    <row r="9" spans="1:11" ht="15">
      <c r="A9" s="29">
        <v>4</v>
      </c>
      <c r="B9" s="40" t="s">
        <v>33</v>
      </c>
      <c r="C9" s="8">
        <v>110</v>
      </c>
      <c r="D9" s="59">
        <f t="shared" si="0"/>
        <v>0.06703229737964655</v>
      </c>
      <c r="E9" s="10">
        <v>123</v>
      </c>
      <c r="F9" s="62">
        <f t="shared" si="1"/>
        <v>0.08221925133689839</v>
      </c>
      <c r="G9" s="16">
        <f t="shared" si="2"/>
        <v>-0.10569105691056913</v>
      </c>
      <c r="I9" s="65"/>
      <c r="J9" s="65"/>
      <c r="K9" s="64"/>
    </row>
    <row r="10" spans="1:11" ht="15">
      <c r="A10" s="29">
        <v>5</v>
      </c>
      <c r="B10" s="40" t="s">
        <v>45</v>
      </c>
      <c r="C10" s="8">
        <v>81</v>
      </c>
      <c r="D10" s="59">
        <f t="shared" si="0"/>
        <v>0.04936014625228519</v>
      </c>
      <c r="E10" s="10">
        <v>72</v>
      </c>
      <c r="F10" s="62">
        <f t="shared" si="1"/>
        <v>0.0481283422459893</v>
      </c>
      <c r="G10" s="16">
        <f>C10/E10-1</f>
        <v>0.125</v>
      </c>
      <c r="I10" s="65"/>
      <c r="J10" s="65"/>
      <c r="K10" s="64"/>
    </row>
    <row r="11" spans="1:11" ht="15">
      <c r="A11" s="66">
        <v>6</v>
      </c>
      <c r="B11" s="40" t="s">
        <v>28</v>
      </c>
      <c r="C11" s="8">
        <v>67</v>
      </c>
      <c r="D11" s="59">
        <f t="shared" si="0"/>
        <v>0.04082876294942109</v>
      </c>
      <c r="E11" s="10">
        <v>58</v>
      </c>
      <c r="F11" s="62">
        <f t="shared" si="1"/>
        <v>0.03877005347593583</v>
      </c>
      <c r="G11" s="16">
        <f t="shared" si="2"/>
        <v>0.15517241379310343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373</v>
      </c>
      <c r="D12" s="59">
        <f t="shared" si="0"/>
        <v>0.22730042656916513</v>
      </c>
      <c r="E12" s="8">
        <f>E13-SUM(E6:E11)</f>
        <v>466</v>
      </c>
      <c r="F12" s="62">
        <f t="shared" si="1"/>
        <v>0.3114973262032086</v>
      </c>
      <c r="G12" s="17">
        <f>C12/E12-1</f>
        <v>-0.1995708154506438</v>
      </c>
      <c r="I12" s="65"/>
      <c r="J12" s="65"/>
      <c r="K12" s="64"/>
    </row>
    <row r="13" spans="1:11" ht="15">
      <c r="A13" s="12"/>
      <c r="B13" s="19" t="s">
        <v>5</v>
      </c>
      <c r="C13" s="20">
        <v>1641</v>
      </c>
      <c r="D13" s="23">
        <v>1</v>
      </c>
      <c r="E13" s="21">
        <v>1496</v>
      </c>
      <c r="F13" s="23">
        <v>1</v>
      </c>
      <c r="G13" s="54">
        <f>C13/E13-1</f>
        <v>0.09692513368983957</v>
      </c>
      <c r="I13" s="65"/>
      <c r="J13" s="65"/>
      <c r="K13" s="64"/>
    </row>
    <row r="14" spans="1:9" ht="15">
      <c r="A14" s="33" t="s">
        <v>35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E36" sqref="E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16</v>
      </c>
      <c r="E6" s="59">
        <f>+D6/$D$8</f>
        <v>0.04790419161676647</v>
      </c>
      <c r="F6" s="7">
        <v>12</v>
      </c>
      <c r="G6" s="59">
        <f>+F6/$F$8</f>
        <v>0.045627376425855515</v>
      </c>
      <c r="H6" s="15">
        <f>D6/F6-1</f>
        <v>0.33333333333333326</v>
      </c>
    </row>
    <row r="7" spans="1:8" ht="15">
      <c r="A7" s="29"/>
      <c r="B7" s="6" t="s">
        <v>13</v>
      </c>
      <c r="C7" s="94"/>
      <c r="D7" s="7">
        <v>318</v>
      </c>
      <c r="E7" s="59">
        <f>+D7/$D$8</f>
        <v>0.9520958083832335</v>
      </c>
      <c r="F7" s="7">
        <v>251</v>
      </c>
      <c r="G7" s="59">
        <f>+F7/$F$8</f>
        <v>0.9543726235741445</v>
      </c>
      <c r="H7" s="16">
        <f aca="true" t="shared" si="0" ref="H7:H17">D7/F7-1</f>
        <v>0.26693227091633465</v>
      </c>
    </row>
    <row r="8" spans="1:8" ht="15">
      <c r="A8" s="76" t="s">
        <v>11</v>
      </c>
      <c r="B8" s="78" t="s">
        <v>5</v>
      </c>
      <c r="C8" s="79"/>
      <c r="D8" s="82">
        <f>SUM(D6:D7)</f>
        <v>334</v>
      </c>
      <c r="E8" s="31">
        <f>SUM(E6:E7)</f>
        <v>1</v>
      </c>
      <c r="F8" s="84">
        <f>SUM(F6:F7)</f>
        <v>263</v>
      </c>
      <c r="G8" s="31">
        <f>SUM(G6:G7)</f>
        <v>1</v>
      </c>
      <c r="H8" s="86">
        <f>D8/F8-1</f>
        <v>0.26996197718631176</v>
      </c>
    </row>
    <row r="9" spans="1:8" ht="15">
      <c r="A9" s="77"/>
      <c r="B9" s="80"/>
      <c r="C9" s="81"/>
      <c r="D9" s="83"/>
      <c r="E9" s="60">
        <f>+D8/D17</f>
        <v>0.20353443022547227</v>
      </c>
      <c r="F9" s="85"/>
      <c r="G9" s="60">
        <f>+F8/F17</f>
        <v>0.17580213903743316</v>
      </c>
      <c r="H9" s="87"/>
    </row>
    <row r="10" spans="1:8" ht="15">
      <c r="A10" s="29"/>
      <c r="B10" s="24" t="s">
        <v>13</v>
      </c>
      <c r="C10" s="5" t="s">
        <v>17</v>
      </c>
      <c r="D10" s="8">
        <v>183</v>
      </c>
      <c r="E10" s="59">
        <f>D10/$D$15</f>
        <v>0.14001530221882172</v>
      </c>
      <c r="F10" s="10">
        <v>212</v>
      </c>
      <c r="G10" s="59">
        <f>F10/$F$15</f>
        <v>0.17193836171938362</v>
      </c>
      <c r="H10" s="16">
        <f t="shared" si="0"/>
        <v>-0.1367924528301887</v>
      </c>
    </row>
    <row r="11" spans="1:8" ht="15">
      <c r="A11" s="29"/>
      <c r="B11" s="24"/>
      <c r="C11" s="6" t="s">
        <v>18</v>
      </c>
      <c r="D11" s="8">
        <v>703</v>
      </c>
      <c r="E11" s="59">
        <f>D11/$D$15</f>
        <v>0.5378729915837797</v>
      </c>
      <c r="F11" s="11">
        <v>600</v>
      </c>
      <c r="G11" s="59">
        <f>F11/$F$15</f>
        <v>0.48661800486618007</v>
      </c>
      <c r="H11" s="16">
        <f t="shared" si="0"/>
        <v>0.17166666666666663</v>
      </c>
    </row>
    <row r="12" spans="1:8" ht="15">
      <c r="A12" s="29"/>
      <c r="B12" s="24"/>
      <c r="C12" s="6" t="s">
        <v>19</v>
      </c>
      <c r="D12" s="8">
        <v>11</v>
      </c>
      <c r="E12" s="59">
        <f>D12/$D$15</f>
        <v>0.008416220351951033</v>
      </c>
      <c r="F12" s="10">
        <v>1</v>
      </c>
      <c r="G12" s="59">
        <f>F12/$F$15</f>
        <v>0.0008110300081103001</v>
      </c>
      <c r="H12" s="16">
        <f>IF(F12=0," ",D12/F12-1)</f>
        <v>10</v>
      </c>
    </row>
    <row r="13" spans="1:8" ht="15">
      <c r="A13" s="29"/>
      <c r="B13" s="24"/>
      <c r="C13" s="6" t="s">
        <v>20</v>
      </c>
      <c r="D13" s="8">
        <v>354</v>
      </c>
      <c r="E13" s="59">
        <f>D13/$D$15</f>
        <v>0.270849273144606</v>
      </c>
      <c r="F13" s="10">
        <v>370</v>
      </c>
      <c r="G13" s="59">
        <f>F13/$F$15</f>
        <v>0.30008110300081103</v>
      </c>
      <c r="H13" s="16">
        <f t="shared" si="0"/>
        <v>-0.043243243243243246</v>
      </c>
    </row>
    <row r="14" spans="1:8" ht="15">
      <c r="A14" s="32"/>
      <c r="B14" s="24"/>
      <c r="C14" s="9" t="s">
        <v>39</v>
      </c>
      <c r="D14" s="8">
        <v>56</v>
      </c>
      <c r="E14" s="59">
        <f>D14/$D$15</f>
        <v>0.04284621270084162</v>
      </c>
      <c r="F14" s="10">
        <v>50</v>
      </c>
      <c r="G14" s="59">
        <f>F14/$F$15</f>
        <v>0.040551500405515</v>
      </c>
      <c r="H14" s="16">
        <f t="shared" si="0"/>
        <v>0.1200000000000001</v>
      </c>
    </row>
    <row r="15" spans="1:8" ht="15">
      <c r="A15" s="94" t="s">
        <v>14</v>
      </c>
      <c r="B15" s="78" t="s">
        <v>5</v>
      </c>
      <c r="C15" s="79"/>
      <c r="D15" s="82">
        <f>SUM(D10:D14)</f>
        <v>1307</v>
      </c>
      <c r="E15" s="31">
        <f>SUM(E10:E14)</f>
        <v>1</v>
      </c>
      <c r="F15" s="82">
        <f>SUM(F10:F14)</f>
        <v>1233</v>
      </c>
      <c r="G15" s="31">
        <f>SUM(G10:G14)</f>
        <v>1</v>
      </c>
      <c r="H15" s="86">
        <f>D15/F15-1</f>
        <v>0.06001622060016221</v>
      </c>
    </row>
    <row r="16" spans="1:8" ht="15">
      <c r="A16" s="77"/>
      <c r="B16" s="80"/>
      <c r="C16" s="81"/>
      <c r="D16" s="83"/>
      <c r="E16" s="60">
        <f>+D15/D17</f>
        <v>0.7964655697745278</v>
      </c>
      <c r="F16" s="83"/>
      <c r="G16" s="60">
        <f>F15/F17</f>
        <v>0.8241978609625669</v>
      </c>
      <c r="H16" s="87"/>
    </row>
    <row r="17" spans="1:8" ht="15">
      <c r="A17" s="27"/>
      <c r="B17" s="19" t="s">
        <v>5</v>
      </c>
      <c r="C17" s="28"/>
      <c r="D17" s="21">
        <f>+D15+D8</f>
        <v>1641</v>
      </c>
      <c r="E17" s="22">
        <f>E9+E16</f>
        <v>1</v>
      </c>
      <c r="F17" s="21">
        <f>+F15+F8</f>
        <v>1496</v>
      </c>
      <c r="G17" s="22">
        <f>G9+G16</f>
        <v>1</v>
      </c>
      <c r="H17" s="18">
        <f t="shared" si="0"/>
        <v>0.09692513368983957</v>
      </c>
    </row>
    <row r="18" ht="15">
      <c r="A18" s="33" t="s">
        <v>35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25</v>
      </c>
      <c r="B22" s="47" t="s">
        <v>26</v>
      </c>
      <c r="C22" s="43" t="s">
        <v>23</v>
      </c>
    </row>
    <row r="23" spans="1:3" ht="15">
      <c r="A23" s="45">
        <v>2006</v>
      </c>
      <c r="B23" s="45">
        <v>209</v>
      </c>
      <c r="C23" s="63">
        <f aca="true" t="shared" si="1" ref="C23:C39">B23/$B$40</f>
        <v>0.12736136502132847</v>
      </c>
    </row>
    <row r="24" spans="1:3" ht="15">
      <c r="A24" s="45">
        <v>2005</v>
      </c>
      <c r="B24" s="45">
        <v>164</v>
      </c>
      <c r="C24" s="63">
        <f t="shared" si="1"/>
        <v>0.09993906154783669</v>
      </c>
    </row>
    <row r="25" spans="1:3" ht="15">
      <c r="A25" s="45">
        <v>2009</v>
      </c>
      <c r="B25" s="45">
        <v>155</v>
      </c>
      <c r="C25" s="63">
        <f t="shared" si="1"/>
        <v>0.09445460085313832</v>
      </c>
    </row>
    <row r="26" spans="1:3" ht="15">
      <c r="A26" s="45">
        <v>2008</v>
      </c>
      <c r="B26" s="45">
        <v>135</v>
      </c>
      <c r="C26" s="63">
        <f t="shared" si="1"/>
        <v>0.08226691042047532</v>
      </c>
    </row>
    <row r="27" spans="1:3" ht="15">
      <c r="A27" s="45">
        <v>2007</v>
      </c>
      <c r="B27" s="45">
        <v>128</v>
      </c>
      <c r="C27" s="63">
        <f t="shared" si="1"/>
        <v>0.07800121876904327</v>
      </c>
    </row>
    <row r="28" spans="1:3" ht="15">
      <c r="A28" s="45">
        <v>2011</v>
      </c>
      <c r="B28" s="45">
        <v>107</v>
      </c>
      <c r="C28" s="63">
        <f t="shared" si="1"/>
        <v>0.06520414381474711</v>
      </c>
    </row>
    <row r="29" spans="1:3" ht="15">
      <c r="A29" s="45">
        <v>2004</v>
      </c>
      <c r="B29" s="45">
        <v>103</v>
      </c>
      <c r="C29" s="63">
        <f t="shared" si="1"/>
        <v>0.0627666057282145</v>
      </c>
    </row>
    <row r="30" spans="1:3" ht="15">
      <c r="A30" s="45">
        <v>2010</v>
      </c>
      <c r="B30" s="45">
        <v>103</v>
      </c>
      <c r="C30" s="63">
        <f t="shared" si="1"/>
        <v>0.0627666057282145</v>
      </c>
    </row>
    <row r="31" spans="1:3" ht="15">
      <c r="A31" s="45">
        <v>2012</v>
      </c>
      <c r="B31" s="45">
        <v>87</v>
      </c>
      <c r="C31" s="63">
        <f t="shared" si="1"/>
        <v>0.05301645338208409</v>
      </c>
    </row>
    <row r="32" spans="1:3" ht="15">
      <c r="A32" s="45">
        <v>2003</v>
      </c>
      <c r="B32" s="45">
        <v>85</v>
      </c>
      <c r="C32" s="63">
        <f t="shared" si="1"/>
        <v>0.0517976843388178</v>
      </c>
    </row>
    <row r="33" spans="1:3" ht="15">
      <c r="A33" s="45">
        <v>2013</v>
      </c>
      <c r="B33" s="45">
        <v>82</v>
      </c>
      <c r="C33" s="63">
        <f t="shared" si="1"/>
        <v>0.049969530773918344</v>
      </c>
    </row>
    <row r="34" spans="1:3" ht="15">
      <c r="A34" s="45">
        <v>2014</v>
      </c>
      <c r="B34" s="45">
        <v>54</v>
      </c>
      <c r="C34" s="63">
        <f t="shared" si="1"/>
        <v>0.03290676416819013</v>
      </c>
    </row>
    <row r="35" spans="1:3" ht="15">
      <c r="A35" s="45">
        <v>2002</v>
      </c>
      <c r="B35" s="45">
        <v>39</v>
      </c>
      <c r="C35" s="63">
        <f t="shared" si="1"/>
        <v>0.02376599634369287</v>
      </c>
    </row>
    <row r="36" spans="1:3" ht="15">
      <c r="A36" s="45">
        <v>2015</v>
      </c>
      <c r="B36" s="45">
        <v>33</v>
      </c>
      <c r="C36" s="63">
        <f t="shared" si="1"/>
        <v>0.02010968921389397</v>
      </c>
    </row>
    <row r="37" spans="1:3" ht="15">
      <c r="A37" s="45">
        <v>2001</v>
      </c>
      <c r="B37" s="45">
        <v>26</v>
      </c>
      <c r="C37" s="63">
        <f t="shared" si="1"/>
        <v>0.015843997562461912</v>
      </c>
    </row>
    <row r="38" spans="1:3" ht="15">
      <c r="A38" s="45">
        <v>2016</v>
      </c>
      <c r="B38" s="45">
        <v>24</v>
      </c>
      <c r="C38" s="63">
        <f t="shared" si="1"/>
        <v>0.014625228519195612</v>
      </c>
    </row>
    <row r="39" spans="1:3" ht="15">
      <c r="A39" s="44" t="s">
        <v>24</v>
      </c>
      <c r="B39" s="44">
        <f>B40-SUM(B23:B38)</f>
        <v>107</v>
      </c>
      <c r="C39" s="63">
        <f t="shared" si="1"/>
        <v>0.06520414381474711</v>
      </c>
    </row>
    <row r="40" spans="1:4" ht="15">
      <c r="A40" s="49" t="s">
        <v>27</v>
      </c>
      <c r="B40" s="52">
        <f>D17</f>
        <v>1641</v>
      </c>
      <c r="C40" s="50">
        <f>SUM(C23:C39)</f>
        <v>1</v>
      </c>
      <c r="D40" s="55"/>
    </row>
    <row r="41" spans="1:3" ht="15">
      <c r="A41" s="96" t="s">
        <v>35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2021-09-26T20:14:31Z</dcterms:modified>
  <cp:category/>
  <cp:version/>
  <cp:contentType/>
  <cp:contentStatus/>
</cp:coreProperties>
</file>