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<sst xmlns="http://schemas.openxmlformats.org/spreadsheetml/2006/main" count="102" uniqueCount="49">
  <si>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</si>
  <si>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</si>
  <si>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</si>
  <si>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</si>
  <si>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</si>
  <si>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</si>
  <si>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</si>
  <si>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</si>
  <si>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</si>
  <si>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</si>
  <si>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</si>
  <si>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</si>
  <si>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</si>
  <si>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</si>
  <si>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</si>
  <si>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</si>
  <si>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</si>
  <si>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</si>
  <si>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</si>
  <si>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</si>
  <si>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</si>
  <si>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</si>
  <si>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</si>
  <si>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</si>
  <si>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</si>
  <si>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</si>
  <si>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</si>
  <si>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</si>
  <si>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</si>
  <si>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</si>
  <si>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</si>
  <si>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</si>
  <si>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</si>
  <si>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</si>
  <si>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</si>
  <si>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</si>
  <si>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</si>
  <si>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VOLVO</t>
  </si>
  <si>
    <t>Pozostałe</t>
  </si>
  <si>
    <t>VDL BOVA</t>
  </si>
  <si>
    <t>1 - 10.2022</t>
  </si>
  <si>
    <t>1 - 10.2021</t>
  </si>
  <si>
    <t>Pierwsze rejestracje UŻYWANYCH autobusów w Polsce
styczeń - pazdziernik, 2022 rok
według segmentów</t>
  </si>
  <si>
    <t>Pierwsze rejestracje UŻYWANYCH autobusów w Polsce, 
styczeń - pazdziernik, 2022 rok</t>
  </si>
  <si>
    <t>Pierwsze rejestracje NOWYCH autobusów w Polsce
styczeń - pazdziernik, 2022 rok
według segmentów*</t>
  </si>
  <si>
    <t>Pierwsze rejestracje używanych autobusów, 
wg. roku produkcji; styczeń-pazdziernik 2022</t>
  </si>
  <si>
    <t>MERCEDES-BENZ*</t>
  </si>
  <si>
    <t>Pierwsze rejestracje NOWYCH autobusów w Polsce 
styczeń-pazdziernik, 2022 rok</t>
  </si>
  <si>
    <t>**/dla 2021 zasadniczo nie uwzględnia pojazdów własnej marki zarejestrowanych przez jej producenta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</si>
</sst>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65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40</v>
      </c>
      <c r="D4" s="72"/>
      <c r="E4" s="71" t="s">
        <v>41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46</v>
      </c>
      <c r="C6" s="7">
        <v>288</v>
      </c>
      <c r="D6" s="57">
        <f aca="true" t="shared" si="0" ref="D6:D14">C6/$C$15</f>
        <v>0.3154435925520263</v>
      </c>
      <c r="E6" s="10">
        <v>445</v>
      </c>
      <c r="F6" s="57">
        <f aca="true" t="shared" si="1" ref="F6:F14">E6/$E$15</f>
        <v>0.39276257722859664</v>
      </c>
      <c r="G6" s="16">
        <f>C6/E6-1</f>
        <v>-0.352808988764045</v>
      </c>
      <c r="H6" s="63"/>
      <c r="I6" s="55"/>
      <c r="J6" s="62"/>
    </row>
    <row r="7" spans="1:10" ht="15">
      <c r="A7" s="3">
        <v>2</v>
      </c>
      <c r="B7" s="6" t="s">
        <v>27</v>
      </c>
      <c r="C7" s="7">
        <v>213</v>
      </c>
      <c r="D7" s="57">
        <f t="shared" si="0"/>
        <v>0.23329682365826945</v>
      </c>
      <c r="E7" s="10">
        <v>290</v>
      </c>
      <c r="F7" s="57">
        <f t="shared" si="1"/>
        <v>0.2559576345984113</v>
      </c>
      <c r="G7" s="16">
        <f aca="true" t="shared" si="2" ref="G7:G13">IF(E7=0,"",C7/E7-1)</f>
        <v>-0.2655172413793103</v>
      </c>
      <c r="H7" s="63"/>
      <c r="I7" s="55"/>
      <c r="J7" s="62"/>
    </row>
    <row r="8" spans="1:10" ht="15">
      <c r="A8" s="3">
        <v>3</v>
      </c>
      <c r="B8" s="6" t="s">
        <v>31</v>
      </c>
      <c r="C8" s="8">
        <v>189</v>
      </c>
      <c r="D8" s="57">
        <f t="shared" si="0"/>
        <v>0.20700985761226726</v>
      </c>
      <c r="E8" s="11">
        <v>62</v>
      </c>
      <c r="F8" s="57">
        <f t="shared" si="1"/>
        <v>0.05472197705207414</v>
      </c>
      <c r="G8" s="16">
        <f t="shared" si="2"/>
        <v>2.0483870967741935</v>
      </c>
      <c r="H8" s="63"/>
      <c r="I8" s="55"/>
      <c r="J8" s="62"/>
    </row>
    <row r="9" spans="1:10" ht="15">
      <c r="A9" s="3">
        <v>4</v>
      </c>
      <c r="B9" s="40" t="s">
        <v>32</v>
      </c>
      <c r="C9" s="8">
        <v>60</v>
      </c>
      <c r="D9" s="57">
        <f t="shared" si="0"/>
        <v>0.06571741511500548</v>
      </c>
      <c r="E9" s="10">
        <v>95</v>
      </c>
      <c r="F9" s="57">
        <f t="shared" si="1"/>
        <v>0.08384819064430715</v>
      </c>
      <c r="G9" s="16">
        <f t="shared" si="2"/>
        <v>-0.368421052631579</v>
      </c>
      <c r="H9" s="63"/>
      <c r="I9" s="55"/>
      <c r="J9" s="62"/>
    </row>
    <row r="10" spans="1:10" ht="14.25" customHeight="1">
      <c r="A10" s="66">
        <v>5</v>
      </c>
      <c r="B10" s="38" t="s">
        <v>37</v>
      </c>
      <c r="C10" s="8">
        <v>31</v>
      </c>
      <c r="D10" s="57">
        <f t="shared" si="0"/>
        <v>0.033953997809419496</v>
      </c>
      <c r="E10" s="10">
        <v>2</v>
      </c>
      <c r="F10" s="57">
        <f t="shared" si="1"/>
        <v>0.00176522506619594</v>
      </c>
      <c r="G10" s="16">
        <f t="shared" si="2"/>
        <v>14.5</v>
      </c>
      <c r="H10" s="63"/>
      <c r="I10" s="55"/>
      <c r="J10" s="62"/>
    </row>
    <row r="11" spans="1:10" ht="14.25" customHeight="1" hidden="1">
      <c r="A11" s="39"/>
      <c r="B11" s="6"/>
      <c r="C11" s="8"/>
      <c r="D11" s="57"/>
      <c r="E11" s="10"/>
      <c r="F11" s="57"/>
      <c r="G11" s="16">
        <f t="shared" si="2"/>
      </c>
      <c r="H11" s="63"/>
      <c r="I11" s="55"/>
      <c r="J11" s="62"/>
    </row>
    <row r="12" spans="1:10" ht="14.25" customHeight="1" hidden="1">
      <c r="A12" s="41"/>
      <c r="B12" s="6"/>
      <c r="C12" s="8"/>
      <c r="D12" s="57"/>
      <c r="E12" s="10"/>
      <c r="F12" s="57"/>
      <c r="G12" s="16"/>
      <c r="H12" s="63"/>
      <c r="I12" s="55"/>
      <c r="J12" s="62"/>
    </row>
    <row r="13" spans="1:10" ht="14.25" customHeight="1" hidden="1">
      <c r="A13" s="42"/>
      <c r="B13" s="6"/>
      <c r="C13" s="8"/>
      <c r="D13" s="57">
        <f t="shared" si="0"/>
        <v>0</v>
      </c>
      <c r="E13" s="10"/>
      <c r="F13" s="57">
        <f t="shared" si="1"/>
        <v>0</v>
      </c>
      <c r="G13" s="16">
        <f t="shared" si="2"/>
      </c>
      <c r="H13" s="63"/>
      <c r="I13" s="55"/>
      <c r="J13" s="62"/>
    </row>
    <row r="14" spans="1:10" ht="14.25" customHeight="1">
      <c r="A14" s="41"/>
      <c r="B14" s="9" t="s">
        <v>2</v>
      </c>
      <c r="C14" s="8">
        <f>C15-SUM(C6:C13)</f>
        <v>132</v>
      </c>
      <c r="D14" s="57">
        <f t="shared" si="0"/>
        <v>0.14457831325301204</v>
      </c>
      <c r="E14" s="8">
        <f>E15-SUM(E6:E13)</f>
        <v>239</v>
      </c>
      <c r="F14" s="57">
        <f t="shared" si="1"/>
        <v>0.21094439541041482</v>
      </c>
      <c r="G14" s="16">
        <f>C14/E14-1</f>
        <v>-0.4476987447698745</v>
      </c>
      <c r="H14" s="63"/>
      <c r="I14" s="55"/>
      <c r="J14" s="62"/>
    </row>
    <row r="15" spans="1:10" ht="15">
      <c r="A15" s="12"/>
      <c r="B15" s="19" t="s">
        <v>30</v>
      </c>
      <c r="C15" s="20">
        <v>913</v>
      </c>
      <c r="D15" s="22">
        <v>1</v>
      </c>
      <c r="E15" s="21">
        <v>1133</v>
      </c>
      <c r="F15" s="23">
        <v>1</v>
      </c>
      <c r="G15" s="52">
        <f>C15/E15-1</f>
        <v>-0.19417475728155342</v>
      </c>
      <c r="H15" s="63"/>
      <c r="J15" s="62"/>
    </row>
    <row r="16" ht="15">
      <c r="A16" s="37" t="s">
        <v>22</v>
      </c>
    </row>
    <row r="17" ht="15">
      <c r="A17" s="37" t="s">
        <v>48</v>
      </c>
    </row>
    <row r="18" ht="15">
      <c r="A18" s="33" t="s">
        <v>33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40</v>
      </c>
      <c r="E4" s="72"/>
      <c r="F4" s="71" t="s">
        <v>41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/>
      <c r="E6" s="57">
        <f>IF(D6=0,"",D6/$D$8)</f>
      </c>
      <c r="F6" s="10">
        <v>6</v>
      </c>
      <c r="G6" s="4">
        <f>IF(F6=0,"",F6/$F$8)</f>
        <v>0.011928429423459244</v>
      </c>
      <c r="H6" s="16">
        <f>IF(F6=0,"",D6/F6-1)</f>
        <v>-1</v>
      </c>
    </row>
    <row r="7" spans="1:9" ht="15">
      <c r="A7" s="35"/>
      <c r="B7" s="6" t="s">
        <v>13</v>
      </c>
      <c r="C7" s="76"/>
      <c r="D7" s="7">
        <v>361</v>
      </c>
      <c r="E7" s="57">
        <f>+D7/$D$8</f>
        <v>1</v>
      </c>
      <c r="F7" s="10">
        <v>497</v>
      </c>
      <c r="G7" s="57">
        <f>+F7/$F$8</f>
        <v>0.9880715705765407</v>
      </c>
      <c r="H7" s="16">
        <f>D7/F7-1</f>
        <v>-0.27364185110663986</v>
      </c>
      <c r="I7" s="54"/>
    </row>
    <row r="8" spans="1:9" ht="15">
      <c r="A8" s="86" t="s">
        <v>11</v>
      </c>
      <c r="B8" s="78" t="s">
        <v>5</v>
      </c>
      <c r="C8" s="79"/>
      <c r="D8" s="82">
        <f>SUM(D6:D7)</f>
        <v>361</v>
      </c>
      <c r="E8" s="59">
        <f>SUM(E6:E7)</f>
        <v>1</v>
      </c>
      <c r="F8" s="88">
        <f>SUM(F6:F7)</f>
        <v>503</v>
      </c>
      <c r="G8" s="59">
        <f>SUM(G6:G7)</f>
        <v>1</v>
      </c>
      <c r="H8" s="84">
        <f>D8/F8-1</f>
        <v>-0.28230616302186884</v>
      </c>
      <c r="I8" s="56"/>
    </row>
    <row r="9" spans="1:9" ht="15">
      <c r="A9" s="77"/>
      <c r="B9" s="80"/>
      <c r="C9" s="81"/>
      <c r="D9" s="83"/>
      <c r="E9" s="58">
        <f>+D8/D17</f>
        <v>0.3953997809419496</v>
      </c>
      <c r="F9" s="89"/>
      <c r="G9" s="58">
        <f>+F8/F17</f>
        <v>0.4439541041482789</v>
      </c>
      <c r="H9" s="85"/>
      <c r="I9" s="56"/>
    </row>
    <row r="10" spans="1:9" ht="15">
      <c r="A10" s="35"/>
      <c r="B10" s="6" t="s">
        <v>13</v>
      </c>
      <c r="C10" s="24" t="s">
        <v>17</v>
      </c>
      <c r="D10" s="8">
        <v>461</v>
      </c>
      <c r="E10" s="57">
        <f>D10/$D$15</f>
        <v>0.8351449275362319</v>
      </c>
      <c r="F10" s="10">
        <v>480</v>
      </c>
      <c r="G10" s="57">
        <f>F10/$F$15</f>
        <v>0.7619047619047619</v>
      </c>
      <c r="H10" s="16">
        <f>D10/F10-1</f>
        <v>-0.039583333333333304</v>
      </c>
      <c r="I10" s="56"/>
    </row>
    <row r="11" spans="1:9" ht="15">
      <c r="A11" s="35"/>
      <c r="B11" s="6"/>
      <c r="C11" s="24" t="s">
        <v>18</v>
      </c>
      <c r="D11" s="8">
        <v>24</v>
      </c>
      <c r="E11" s="57">
        <f>D11/$D$15</f>
        <v>0.043478260869565216</v>
      </c>
      <c r="F11" s="11">
        <v>16</v>
      </c>
      <c r="G11" s="57">
        <f>F11/$F$15</f>
        <v>0.025396825396825397</v>
      </c>
      <c r="H11" s="16">
        <f>IF(F11=0,"",D11/F11-1)</f>
        <v>0.5</v>
      </c>
      <c r="I11" s="56"/>
    </row>
    <row r="12" spans="1:9" ht="15">
      <c r="A12" s="35"/>
      <c r="B12" s="6"/>
      <c r="C12" s="24" t="s">
        <v>19</v>
      </c>
      <c r="D12" s="8">
        <v>7</v>
      </c>
      <c r="E12" s="57">
        <f>IF(D12=0,"",D12/$D$15)</f>
        <v>0.012681159420289856</v>
      </c>
      <c r="F12" s="10">
        <v>1</v>
      </c>
      <c r="G12" s="57">
        <f>IF(F12=0,"",F12/$F$15)</f>
        <v>0.0015873015873015873</v>
      </c>
      <c r="H12" s="16">
        <f>IF(F12=0,"",D12/F12-1)</f>
        <v>6</v>
      </c>
      <c r="I12" s="56"/>
    </row>
    <row r="13" spans="1:9" ht="15">
      <c r="A13" s="35"/>
      <c r="B13" s="6"/>
      <c r="C13" s="24" t="s">
        <v>20</v>
      </c>
      <c r="D13" s="8">
        <v>56</v>
      </c>
      <c r="E13" s="57">
        <f>D13/$D$15</f>
        <v>0.10144927536231885</v>
      </c>
      <c r="F13" s="10">
        <v>131</v>
      </c>
      <c r="G13" s="57">
        <f>F13/$F$15</f>
        <v>0.20793650793650795</v>
      </c>
      <c r="H13" s="16">
        <f>D13/F13-1</f>
        <v>-0.5725190839694656</v>
      </c>
      <c r="I13" s="56"/>
    </row>
    <row r="14" spans="1:9" ht="15">
      <c r="A14" s="36"/>
      <c r="B14" s="24"/>
      <c r="C14" s="24" t="s">
        <v>21</v>
      </c>
      <c r="D14" s="8">
        <v>4</v>
      </c>
      <c r="E14" s="57">
        <f>IF(D14=0,"",D14/$D$15)</f>
        <v>0.007246376811594203</v>
      </c>
      <c r="F14" s="10">
        <v>2</v>
      </c>
      <c r="G14" s="57">
        <f>IF(F14=0,"",F14/$F$15)</f>
        <v>0.0031746031746031746</v>
      </c>
      <c r="H14" s="16">
        <f>IF(F14=0,"",D14/F14-1)</f>
        <v>1</v>
      </c>
      <c r="I14" s="56"/>
    </row>
    <row r="15" spans="1:9" ht="15">
      <c r="A15" s="76" t="s">
        <v>14</v>
      </c>
      <c r="B15" s="78" t="s">
        <v>5</v>
      </c>
      <c r="C15" s="79"/>
      <c r="D15" s="82">
        <f>SUM(D10:D14)</f>
        <v>552</v>
      </c>
      <c r="E15" s="59">
        <f>SUM(E10:E14)</f>
        <v>1</v>
      </c>
      <c r="F15" s="82">
        <f>SUM(F10:F14)</f>
        <v>630</v>
      </c>
      <c r="G15" s="59">
        <f>SUM(G10:G14)</f>
        <v>1</v>
      </c>
      <c r="H15" s="84">
        <f>D15/F15-1</f>
        <v>-0.12380952380952381</v>
      </c>
      <c r="I15" s="56"/>
    </row>
    <row r="16" spans="1:9" ht="15">
      <c r="A16" s="77"/>
      <c r="B16" s="80"/>
      <c r="C16" s="81"/>
      <c r="D16" s="83"/>
      <c r="E16" s="58">
        <f>+D15/D17</f>
        <v>0.6046002190580504</v>
      </c>
      <c r="F16" s="83"/>
      <c r="G16" s="58">
        <f>F15/F17</f>
        <v>0.556045895851721</v>
      </c>
      <c r="H16" s="85"/>
      <c r="I16" s="56"/>
    </row>
    <row r="17" spans="1:9" ht="15">
      <c r="A17" s="27"/>
      <c r="B17" s="19" t="s">
        <v>28</v>
      </c>
      <c r="C17" s="28"/>
      <c r="D17" s="21">
        <f>+D15+D8</f>
        <v>913</v>
      </c>
      <c r="E17" s="22">
        <v>1</v>
      </c>
      <c r="F17" s="21">
        <f>+F8+F15</f>
        <v>1133</v>
      </c>
      <c r="G17" s="22">
        <v>1</v>
      </c>
      <c r="H17" s="52">
        <f>D17/F17-1</f>
        <v>-0.19417475728155342</v>
      </c>
      <c r="I17" s="56"/>
    </row>
    <row r="18" ht="15">
      <c r="A18" s="33" t="s">
        <v>33</v>
      </c>
    </row>
    <row r="19" ht="15">
      <c r="A19" s="33" t="s">
        <v>29</v>
      </c>
    </row>
    <row r="20" ht="15">
      <c r="H20" s="51"/>
    </row>
    <row r="22" ht="15">
      <c r="B22" t="s">
        <v>34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E14" sqref="E14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40</v>
      </c>
      <c r="D4" s="72"/>
      <c r="E4" s="71" t="s">
        <v>41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794</v>
      </c>
      <c r="D6" s="57">
        <f aca="true" t="shared" si="0" ref="D6:D12">C6/$C$13</f>
        <v>0.2808631057658295</v>
      </c>
      <c r="E6" s="10">
        <v>571</v>
      </c>
      <c r="F6" s="57">
        <f aca="true" t="shared" si="1" ref="F6:F12">E6/$E$13</f>
        <v>0.2583710407239819</v>
      </c>
      <c r="G6" s="15">
        <f aca="true" t="shared" si="2" ref="G6:G11">C6/E6-1</f>
        <v>0.3905429071803852</v>
      </c>
      <c r="I6" s="63"/>
      <c r="J6" s="63"/>
      <c r="K6" s="62"/>
    </row>
    <row r="7" spans="1:11" ht="15">
      <c r="A7" s="29">
        <v>2</v>
      </c>
      <c r="B7" s="6" t="s">
        <v>32</v>
      </c>
      <c r="C7" s="7">
        <v>708</v>
      </c>
      <c r="D7" s="57">
        <f t="shared" si="0"/>
        <v>0.250442164839052</v>
      </c>
      <c r="E7" s="10">
        <v>550</v>
      </c>
      <c r="F7" s="60">
        <f t="shared" si="1"/>
        <v>0.248868778280543</v>
      </c>
      <c r="G7" s="16">
        <f t="shared" si="2"/>
        <v>0.28727272727272735</v>
      </c>
      <c r="I7" s="63"/>
      <c r="J7" s="63"/>
      <c r="K7" s="62"/>
    </row>
    <row r="8" spans="1:11" ht="15">
      <c r="A8" s="29">
        <v>3</v>
      </c>
      <c r="B8" s="6" t="s">
        <v>1</v>
      </c>
      <c r="C8" s="8">
        <v>278</v>
      </c>
      <c r="D8" s="57">
        <f t="shared" si="0"/>
        <v>0.09833746020516448</v>
      </c>
      <c r="E8" s="11">
        <v>229</v>
      </c>
      <c r="F8" s="60">
        <f t="shared" si="1"/>
        <v>0.10361990950226245</v>
      </c>
      <c r="G8" s="16">
        <f t="shared" si="2"/>
        <v>0.2139737991266375</v>
      </c>
      <c r="I8" s="63"/>
      <c r="J8" s="63"/>
      <c r="K8" s="62"/>
    </row>
    <row r="9" spans="1:11" ht="15">
      <c r="A9" s="29">
        <v>4</v>
      </c>
      <c r="B9" s="40" t="s">
        <v>31</v>
      </c>
      <c r="C9" s="8">
        <v>194</v>
      </c>
      <c r="D9" s="57">
        <f t="shared" si="0"/>
        <v>0.06862398302087018</v>
      </c>
      <c r="E9" s="10">
        <v>144</v>
      </c>
      <c r="F9" s="60">
        <f t="shared" si="1"/>
        <v>0.06515837104072399</v>
      </c>
      <c r="G9" s="16">
        <f>C9/E9-1</f>
        <v>0.3472222222222223</v>
      </c>
      <c r="I9" s="63"/>
      <c r="J9" s="63"/>
      <c r="K9" s="62"/>
    </row>
    <row r="10" spans="1:11" ht="15">
      <c r="A10" s="29">
        <v>5</v>
      </c>
      <c r="B10" s="40" t="s">
        <v>36</v>
      </c>
      <c r="C10" s="8">
        <v>153</v>
      </c>
      <c r="D10" s="57">
        <f t="shared" si="0"/>
        <v>0.054120976299964624</v>
      </c>
      <c r="E10" s="10">
        <v>71</v>
      </c>
      <c r="F10" s="60">
        <f t="shared" si="1"/>
        <v>0.03212669683257918</v>
      </c>
      <c r="G10" s="16">
        <f t="shared" si="2"/>
        <v>1.1549295774647885</v>
      </c>
      <c r="I10" s="63"/>
      <c r="J10" s="63"/>
      <c r="K10" s="62"/>
    </row>
    <row r="11" spans="1:11" ht="15">
      <c r="A11" s="64">
        <v>6</v>
      </c>
      <c r="B11" s="40" t="s">
        <v>39</v>
      </c>
      <c r="C11" s="8">
        <v>95</v>
      </c>
      <c r="D11" s="57">
        <f t="shared" si="0"/>
        <v>0.03360452776795189</v>
      </c>
      <c r="E11" s="10">
        <v>64</v>
      </c>
      <c r="F11" s="60">
        <f t="shared" si="1"/>
        <v>0.02895927601809955</v>
      </c>
      <c r="G11" s="16">
        <f t="shared" si="2"/>
        <v>0.484375</v>
      </c>
      <c r="I11" s="63"/>
      <c r="J11" s="63"/>
      <c r="K11" s="62"/>
    </row>
    <row r="12" spans="1:11" ht="15">
      <c r="A12" s="26"/>
      <c r="B12" s="9" t="s">
        <v>2</v>
      </c>
      <c r="C12" s="8">
        <f>C13-SUM(C6:C11)</f>
        <v>605</v>
      </c>
      <c r="D12" s="57">
        <f t="shared" si="0"/>
        <v>0.2140077821011673</v>
      </c>
      <c r="E12" s="8">
        <f>E13-SUM(E6:E11)</f>
        <v>581</v>
      </c>
      <c r="F12" s="60">
        <f t="shared" si="1"/>
        <v>0.26289592760180996</v>
      </c>
      <c r="G12" s="17">
        <f>C12/E12-1</f>
        <v>0.04130808950086062</v>
      </c>
      <c r="I12" s="63"/>
      <c r="J12" s="63"/>
      <c r="K12" s="62"/>
    </row>
    <row r="13" spans="1:11" ht="15">
      <c r="A13" s="12"/>
      <c r="B13" s="19" t="s">
        <v>5</v>
      </c>
      <c r="C13" s="20">
        <v>2827</v>
      </c>
      <c r="D13" s="23">
        <v>1</v>
      </c>
      <c r="E13" s="21">
        <v>2210</v>
      </c>
      <c r="F13" s="23">
        <v>1</v>
      </c>
      <c r="G13" s="52">
        <f>C13/E13-1</f>
        <v>0.27918552036199085</v>
      </c>
      <c r="I13" s="63"/>
      <c r="J13" s="63"/>
      <c r="K13" s="62"/>
    </row>
    <row r="14" spans="1:9" ht="15">
      <c r="A14" s="33" t="s">
        <v>33</v>
      </c>
      <c r="I14" s="55"/>
    </row>
    <row r="15" ht="15">
      <c r="I15" s="55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42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40</v>
      </c>
      <c r="E4" s="72"/>
      <c r="F4" s="71" t="s">
        <v>41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17</v>
      </c>
      <c r="E6" s="57">
        <f>+D6/$D$8</f>
        <v>0.027868852459016394</v>
      </c>
      <c r="F6" s="7">
        <v>18</v>
      </c>
      <c r="G6" s="57">
        <f>+F6/$F$8</f>
        <v>0.039735099337748346</v>
      </c>
      <c r="H6" s="15">
        <f>IF(F6=0," ",D6/F6-1)</f>
        <v>-0.05555555555555558</v>
      </c>
    </row>
    <row r="7" spans="1:8" ht="15">
      <c r="A7" s="29"/>
      <c r="B7" s="6" t="s">
        <v>13</v>
      </c>
      <c r="C7" s="76"/>
      <c r="D7" s="7">
        <v>593</v>
      </c>
      <c r="E7" s="57">
        <f>+D7/$D$8</f>
        <v>0.9721311475409836</v>
      </c>
      <c r="F7" s="7">
        <v>435</v>
      </c>
      <c r="G7" s="57">
        <f>+F7/$F$8</f>
        <v>0.9602649006622517</v>
      </c>
      <c r="H7" s="16">
        <f>D7/F7-1</f>
        <v>0.3632183908045976</v>
      </c>
    </row>
    <row r="8" spans="1:8" ht="15">
      <c r="A8" s="86" t="s">
        <v>11</v>
      </c>
      <c r="B8" s="78" t="s">
        <v>5</v>
      </c>
      <c r="C8" s="79"/>
      <c r="D8" s="82">
        <f>SUM(D6:D7)</f>
        <v>610</v>
      </c>
      <c r="E8" s="31">
        <f>SUM(E6:E7)</f>
        <v>1</v>
      </c>
      <c r="F8" s="88">
        <f>SUM(F6:F7)</f>
        <v>453</v>
      </c>
      <c r="G8" s="31">
        <f>SUM(G6:G7)</f>
        <v>1</v>
      </c>
      <c r="H8" s="84">
        <f>D8/F8-1</f>
        <v>0.3465783664459161</v>
      </c>
    </row>
    <row r="9" spans="1:8" ht="15">
      <c r="A9" s="77"/>
      <c r="B9" s="80"/>
      <c r="C9" s="81"/>
      <c r="D9" s="83"/>
      <c r="E9" s="58">
        <f>+D8/D17</f>
        <v>0.21577644145737532</v>
      </c>
      <c r="F9" s="89"/>
      <c r="G9" s="58">
        <f>+F8/F17</f>
        <v>0.20497737556561085</v>
      </c>
      <c r="H9" s="85"/>
    </row>
    <row r="10" spans="1:8" ht="15">
      <c r="A10" s="29"/>
      <c r="B10" s="24" t="s">
        <v>13</v>
      </c>
      <c r="C10" s="5" t="s">
        <v>17</v>
      </c>
      <c r="D10" s="8">
        <v>260</v>
      </c>
      <c r="E10" s="57">
        <f>D10/$D$15</f>
        <v>0.11727559765448804</v>
      </c>
      <c r="F10" s="10">
        <v>249</v>
      </c>
      <c r="G10" s="57">
        <f>F10/$F$15</f>
        <v>0.14171883892999432</v>
      </c>
      <c r="H10" s="16">
        <f>D10/F10-1</f>
        <v>0.04417670682730934</v>
      </c>
    </row>
    <row r="11" spans="1:8" ht="15">
      <c r="A11" s="29"/>
      <c r="B11" s="24"/>
      <c r="C11" s="6" t="s">
        <v>18</v>
      </c>
      <c r="D11" s="8">
        <v>1165</v>
      </c>
      <c r="E11" s="57">
        <f>D11/$D$15</f>
        <v>0.5254848894903023</v>
      </c>
      <c r="F11" s="11">
        <v>944</v>
      </c>
      <c r="G11" s="57">
        <f>F11/$F$15</f>
        <v>0.537279453614115</v>
      </c>
      <c r="H11" s="16">
        <f>D11/F11-1</f>
        <v>0.23411016949152552</v>
      </c>
    </row>
    <row r="12" spans="1:8" ht="15">
      <c r="A12" s="29"/>
      <c r="B12" s="24"/>
      <c r="C12" s="6" t="s">
        <v>19</v>
      </c>
      <c r="D12" s="8">
        <v>4</v>
      </c>
      <c r="E12" s="57">
        <f>D12/$D$15</f>
        <v>0.0018042399639152007</v>
      </c>
      <c r="F12" s="10">
        <v>14</v>
      </c>
      <c r="G12" s="57">
        <f>F12/$F$15</f>
        <v>0.00796812749003984</v>
      </c>
      <c r="H12" s="16">
        <f>IF(F12=0," ",D12/F12-1)</f>
        <v>-0.7142857142857143</v>
      </c>
    </row>
    <row r="13" spans="1:8" ht="15">
      <c r="A13" s="29"/>
      <c r="B13" s="24"/>
      <c r="C13" s="6" t="s">
        <v>20</v>
      </c>
      <c r="D13" s="8">
        <v>691</v>
      </c>
      <c r="E13" s="57">
        <f>D13/$D$15</f>
        <v>0.3116824537663509</v>
      </c>
      <c r="F13" s="10">
        <v>476</v>
      </c>
      <c r="G13" s="57">
        <f>F13/$F$15</f>
        <v>0.27091633466135456</v>
      </c>
      <c r="H13" s="16">
        <f>D13/F13-1</f>
        <v>0.4516806722689075</v>
      </c>
    </row>
    <row r="14" spans="1:8" ht="15">
      <c r="A14" s="32"/>
      <c r="B14" s="24"/>
      <c r="C14" s="9" t="s">
        <v>35</v>
      </c>
      <c r="D14" s="8">
        <v>97</v>
      </c>
      <c r="E14" s="57">
        <f>D14/$D$15</f>
        <v>0.043752819124943616</v>
      </c>
      <c r="F14" s="10">
        <v>74</v>
      </c>
      <c r="G14" s="57">
        <f>F14/$F$15</f>
        <v>0.0421172453044963</v>
      </c>
      <c r="H14" s="16">
        <f>D14/F14-1</f>
        <v>0.31081081081081074</v>
      </c>
    </row>
    <row r="15" spans="1:8" ht="15">
      <c r="A15" s="76" t="s">
        <v>14</v>
      </c>
      <c r="B15" s="78" t="s">
        <v>5</v>
      </c>
      <c r="C15" s="79"/>
      <c r="D15" s="82">
        <f>SUM(D10:D14)</f>
        <v>2217</v>
      </c>
      <c r="E15" s="31">
        <f>SUM(E10:E14)</f>
        <v>1</v>
      </c>
      <c r="F15" s="82">
        <f>SUM(F10:F14)</f>
        <v>1757</v>
      </c>
      <c r="G15" s="31">
        <f>SUM(G10:G14)</f>
        <v>1</v>
      </c>
      <c r="H15" s="84">
        <f>D15/F15-1</f>
        <v>0.2618099032441661</v>
      </c>
    </row>
    <row r="16" spans="1:8" ht="15">
      <c r="A16" s="77"/>
      <c r="B16" s="80"/>
      <c r="C16" s="81"/>
      <c r="D16" s="83"/>
      <c r="E16" s="58">
        <f>+D15/D17</f>
        <v>0.7842235585426247</v>
      </c>
      <c r="F16" s="83"/>
      <c r="G16" s="58">
        <f>F15/F17</f>
        <v>0.7950226244343891</v>
      </c>
      <c r="H16" s="85"/>
    </row>
    <row r="17" spans="1:8" ht="15">
      <c r="A17" s="27"/>
      <c r="B17" s="19" t="s">
        <v>5</v>
      </c>
      <c r="C17" s="28"/>
      <c r="D17" s="21">
        <f>+D15+D8</f>
        <v>2827</v>
      </c>
      <c r="E17" s="22">
        <f>E9+E16</f>
        <v>1</v>
      </c>
      <c r="F17" s="21">
        <f>+F15+F8</f>
        <v>2210</v>
      </c>
      <c r="G17" s="22">
        <f>G9+G16</f>
        <v>1</v>
      </c>
      <c r="H17" s="18">
        <f>D17/F17-1</f>
        <v>0.27918552036199085</v>
      </c>
    </row>
    <row r="18" ht="15">
      <c r="A18" s="33" t="s">
        <v>33</v>
      </c>
    </row>
    <row r="20" spans="1:3" ht="39.75" customHeight="1">
      <c r="A20" s="94" t="s">
        <v>45</v>
      </c>
      <c r="B20" s="94"/>
      <c r="C20" s="94"/>
    </row>
    <row r="21" spans="1:3" ht="21.75" customHeight="1">
      <c r="A21" s="47" t="s">
        <v>24</v>
      </c>
      <c r="B21" s="46" t="s">
        <v>25</v>
      </c>
      <c r="C21" s="43" t="s">
        <v>23</v>
      </c>
    </row>
    <row r="22" spans="1:3" ht="15">
      <c r="A22" s="45">
        <v>2007</v>
      </c>
      <c r="B22" s="45">
        <v>335</v>
      </c>
      <c r="C22" s="61">
        <f aca="true" t="shared" si="0" ref="C22:C37">B22/$B$38</f>
        <v>0.11850017686593563</v>
      </c>
    </row>
    <row r="23" spans="1:3" ht="15">
      <c r="A23" s="45">
        <v>2008</v>
      </c>
      <c r="B23" s="45">
        <v>303</v>
      </c>
      <c r="C23" s="61">
        <f t="shared" si="0"/>
        <v>0.10718075698620445</v>
      </c>
    </row>
    <row r="24" spans="1:3" ht="15">
      <c r="A24" s="45">
        <v>2006</v>
      </c>
      <c r="B24" s="45">
        <v>302</v>
      </c>
      <c r="C24" s="61">
        <f t="shared" si="0"/>
        <v>0.10682702511496286</v>
      </c>
    </row>
    <row r="25" spans="1:3" ht="15">
      <c r="A25" s="45">
        <v>2009</v>
      </c>
      <c r="B25" s="45">
        <v>234</v>
      </c>
      <c r="C25" s="61">
        <f t="shared" si="0"/>
        <v>0.08277325787053413</v>
      </c>
    </row>
    <row r="26" spans="1:3" ht="15">
      <c r="A26" s="45">
        <v>2005</v>
      </c>
      <c r="B26" s="45">
        <v>199</v>
      </c>
      <c r="C26" s="61">
        <f t="shared" si="0"/>
        <v>0.07039264237707818</v>
      </c>
    </row>
    <row r="27" spans="1:3" ht="15">
      <c r="A27" s="45">
        <v>2010</v>
      </c>
      <c r="B27" s="45">
        <v>194</v>
      </c>
      <c r="C27" s="61">
        <f t="shared" si="0"/>
        <v>0.06862398302087018</v>
      </c>
    </row>
    <row r="28" spans="1:3" ht="15">
      <c r="A28" s="45">
        <v>2011</v>
      </c>
      <c r="B28" s="45">
        <v>181</v>
      </c>
      <c r="C28" s="61">
        <f t="shared" si="0"/>
        <v>0.0640254686947294</v>
      </c>
    </row>
    <row r="29" spans="1:3" ht="15">
      <c r="A29" s="45">
        <v>2013</v>
      </c>
      <c r="B29" s="45">
        <v>170</v>
      </c>
      <c r="C29" s="61">
        <f t="shared" si="0"/>
        <v>0.060134418111071807</v>
      </c>
    </row>
    <row r="30" spans="1:3" ht="15">
      <c r="A30" s="45">
        <v>2012</v>
      </c>
      <c r="B30" s="45">
        <v>157</v>
      </c>
      <c r="C30" s="61">
        <f t="shared" si="0"/>
        <v>0.05553590378493102</v>
      </c>
    </row>
    <row r="31" spans="1:3" ht="15">
      <c r="A31" s="45">
        <v>2004</v>
      </c>
      <c r="B31" s="45">
        <v>129</v>
      </c>
      <c r="C31" s="61">
        <f t="shared" si="0"/>
        <v>0.04563141139016626</v>
      </c>
    </row>
    <row r="32" spans="1:3" ht="15">
      <c r="A32" s="45">
        <v>2014</v>
      </c>
      <c r="B32" s="45">
        <v>104</v>
      </c>
      <c r="C32" s="61">
        <f t="shared" si="0"/>
        <v>0.03678811460912628</v>
      </c>
    </row>
    <row r="33" spans="1:3" ht="15">
      <c r="A33" s="45">
        <v>2015</v>
      </c>
      <c r="B33" s="45">
        <v>77</v>
      </c>
      <c r="C33" s="61">
        <f t="shared" si="0"/>
        <v>0.027237354085603113</v>
      </c>
    </row>
    <row r="34" spans="1:3" ht="15">
      <c r="A34" s="45">
        <v>2003</v>
      </c>
      <c r="B34" s="45">
        <v>67</v>
      </c>
      <c r="C34" s="61">
        <f t="shared" si="0"/>
        <v>0.023700035373187125</v>
      </c>
    </row>
    <row r="35" spans="1:3" ht="15">
      <c r="A35" s="45">
        <v>2016</v>
      </c>
      <c r="B35" s="45">
        <v>59</v>
      </c>
      <c r="C35" s="61">
        <f t="shared" si="0"/>
        <v>0.020870180403254335</v>
      </c>
    </row>
    <row r="36" spans="1:3" ht="15">
      <c r="A36" s="45">
        <v>2022</v>
      </c>
      <c r="B36" s="45">
        <v>57</v>
      </c>
      <c r="C36" s="61">
        <f t="shared" si="0"/>
        <v>0.020162716660771136</v>
      </c>
    </row>
    <row r="37" spans="1:3" ht="15">
      <c r="A37" s="44" t="s">
        <v>38</v>
      </c>
      <c r="B37" s="44">
        <f>B38-SUM(B22:B36)</f>
        <v>259</v>
      </c>
      <c r="C37" s="61">
        <f t="shared" si="0"/>
        <v>0.0916165546515741</v>
      </c>
    </row>
    <row r="38" spans="1:4" ht="15">
      <c r="A38" s="48" t="s">
        <v>26</v>
      </c>
      <c r="B38" s="50">
        <f>D17</f>
        <v>2827</v>
      </c>
      <c r="C38" s="49">
        <f>SUM(C22:C37)</f>
        <v>1</v>
      </c>
      <c r="D38" s="53"/>
    </row>
    <row r="39" spans="1:3" ht="15">
      <c r="A39" s="95" t="s">
        <v>33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2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2022-11-24T11:31:16Z</dcterms:modified>
  <cp:category/>
  <cp:version/>
  <cp:contentType/>
  <cp:contentStatus/>
</cp:coreProperties>
</file>