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19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<sst xmlns="http://schemas.openxmlformats.org/spreadsheetml/2006/main" count="104" uniqueCount="49">
  <si>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</si>
  <si>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</si>
  <si>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</si>
  <si>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</si>
  <si>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</si>
  <si>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</si>
  <si>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</si>
  <si>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</si>
  <si>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</si>
  <si>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</si>
  <si>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</si>
  <si>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</si>
  <si>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</si>
  <si>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</si>
  <si>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</si>
  <si>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</si>
  <si>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</si>
  <si>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</si>
  <si>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</si>
  <si>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</si>
  <si>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</si>
  <si>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</si>
  <si>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</si>
  <si>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</si>
  <si>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</si>
  <si>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</si>
  <si>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</si>
  <si>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</si>
  <si>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</si>
  <si>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</si>
  <si>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</si>
  <si>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</si>
  <si>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</si>
  <si>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</si>
  <si>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</si>
  <si>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</si>
  <si>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</si>
  <si>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</si>
  <si>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</si>
  <si>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</si>
  <si>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TEMSA</t>
  </si>
  <si>
    <t>VDL</t>
  </si>
  <si>
    <t>Pierwsze rejestracje NOWYCH autobusów w Polsce 
styczeń - grudzień, 2020 rok</t>
  </si>
  <si>
    <t>1-12.2020</t>
  </si>
  <si>
    <t>1-12.2019</t>
  </si>
  <si>
    <t>Pierwsze rejestracje NOWYCH autobusów w Polsce
styczeń - grudzień, 2020 rok
według segmentów</t>
  </si>
  <si>
    <t>Pierwsze rejestracje UŻYWANYCH autobusów w Polsce, 
styczeń - grudzień, 2020 rok</t>
  </si>
  <si>
    <t>Pierwsze rejestracje UŻYWANYCH autobusów w Polsce
styczeń - grudzień, 2020 rok
według segmentów</t>
  </si>
  <si>
    <t>Pierwsze rejestracje używanych autobusów, 
wg. roku produkcji; styczeń - grudzień,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</si>
</sst>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42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37</v>
      </c>
      <c r="C6" s="7">
        <v>613</v>
      </c>
      <c r="D6" s="59">
        <f aca="true" t="shared" si="0" ref="D6:D14">C6/$C$15</f>
        <v>0.4100334448160535</v>
      </c>
      <c r="E6" s="10">
        <v>1093</v>
      </c>
      <c r="F6" s="59">
        <f aca="true" t="shared" si="1" ref="F6:F14">E6/$E$15</f>
        <v>0.4410815173527038</v>
      </c>
      <c r="G6" s="16">
        <f>C6/E6-1</f>
        <v>-0.4391582799634035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370</v>
      </c>
      <c r="D7" s="59">
        <f t="shared" si="0"/>
        <v>0.24749163879598662</v>
      </c>
      <c r="E7" s="10">
        <v>434</v>
      </c>
      <c r="F7" s="59">
        <f t="shared" si="1"/>
        <v>0.1751412429378531</v>
      </c>
      <c r="G7" s="16">
        <f>C7/E7-1</f>
        <v>-0.14746543778801846</v>
      </c>
      <c r="H7" s="65"/>
      <c r="I7" s="57"/>
      <c r="J7" s="64"/>
    </row>
    <row r="8" spans="1:10" ht="15">
      <c r="A8" s="3">
        <v>3</v>
      </c>
      <c r="B8" s="6" t="s">
        <v>39</v>
      </c>
      <c r="C8" s="8">
        <v>144</v>
      </c>
      <c r="D8" s="59">
        <f t="shared" si="0"/>
        <v>0.09632107023411371</v>
      </c>
      <c r="E8" s="11">
        <v>61</v>
      </c>
      <c r="F8" s="59">
        <f t="shared" si="1"/>
        <v>0.024616626311541566</v>
      </c>
      <c r="G8" s="16">
        <f aca="true" t="shared" si="2" ref="G8:G13">IF(E8=0,"",C8/E8-1)</f>
        <v>1.360655737704918</v>
      </c>
      <c r="H8" s="65"/>
      <c r="I8" s="57"/>
      <c r="J8" s="64"/>
    </row>
    <row r="9" spans="1:10" ht="15">
      <c r="A9" s="3">
        <v>4</v>
      </c>
      <c r="B9" s="40" t="s">
        <v>34</v>
      </c>
      <c r="C9" s="8">
        <v>98</v>
      </c>
      <c r="D9" s="59">
        <f t="shared" si="0"/>
        <v>0.06555183946488294</v>
      </c>
      <c r="E9" s="10">
        <v>327</v>
      </c>
      <c r="F9" s="59">
        <f t="shared" si="1"/>
        <v>0.13196125907990314</v>
      </c>
      <c r="G9" s="16">
        <f t="shared" si="2"/>
        <v>-0.7003058103975535</v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76</v>
      </c>
      <c r="D10" s="59">
        <f t="shared" si="0"/>
        <v>0.050836120401337795</v>
      </c>
      <c r="E10" s="10">
        <v>60</v>
      </c>
      <c r="F10" s="59">
        <f t="shared" si="1"/>
        <v>0.024213075060532687</v>
      </c>
      <c r="G10" s="16">
        <f t="shared" si="2"/>
        <v>0.2666666666666666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60</v>
      </c>
      <c r="D11" s="59">
        <f t="shared" si="0"/>
        <v>0.04013377926421405</v>
      </c>
      <c r="E11" s="10">
        <v>171</v>
      </c>
      <c r="F11" s="59">
        <f t="shared" si="1"/>
        <v>0.06900726392251816</v>
      </c>
      <c r="G11" s="16">
        <f t="shared" si="2"/>
        <v>-0.6491228070175439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134</v>
      </c>
      <c r="D14" s="59">
        <f t="shared" si="0"/>
        <v>0.08963210702341137</v>
      </c>
      <c r="E14" s="8">
        <f>E15-SUM(E6:E13)</f>
        <v>332</v>
      </c>
      <c r="F14" s="59">
        <f t="shared" si="1"/>
        <v>0.13397901533494755</v>
      </c>
      <c r="G14" s="16">
        <f>C14/E14-1</f>
        <v>-0.5963855421686747</v>
      </c>
      <c r="H14" s="65"/>
      <c r="I14" s="57"/>
      <c r="J14" s="64"/>
    </row>
    <row r="15" spans="1:10" ht="15">
      <c r="A15" s="12"/>
      <c r="B15" s="19" t="s">
        <v>33</v>
      </c>
      <c r="C15" s="20">
        <v>1495</v>
      </c>
      <c r="D15" s="22">
        <v>1</v>
      </c>
      <c r="E15" s="21">
        <v>2478</v>
      </c>
      <c r="F15" s="23">
        <v>1</v>
      </c>
      <c r="G15" s="54">
        <f>C15/E15-1</f>
        <v>-0.39669087974172723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2" sqref="A2:H2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45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9</v>
      </c>
      <c r="E6" s="59">
        <f>IF(D6=0,"",D6/$D$8)</f>
        <v>0.013432835820895522</v>
      </c>
      <c r="F6" s="10">
        <v>7</v>
      </c>
      <c r="G6" s="4">
        <f>IF(F6=0,"",F6/$F$8)</f>
        <v>0.006578947368421052</v>
      </c>
      <c r="H6" s="16">
        <f>IF(F6=0,"",D6/F6-1)</f>
        <v>0.2857142857142858</v>
      </c>
    </row>
    <row r="7" spans="1:9" ht="15">
      <c r="A7" s="35"/>
      <c r="B7" s="6" t="s">
        <v>13</v>
      </c>
      <c r="C7" s="94"/>
      <c r="D7" s="7">
        <v>661</v>
      </c>
      <c r="E7" s="59">
        <f>+D7/$D$8</f>
        <v>0.9865671641791045</v>
      </c>
      <c r="F7" s="10">
        <v>1057</v>
      </c>
      <c r="G7" s="59">
        <f>+F7/$F$8</f>
        <v>0.993421052631579</v>
      </c>
      <c r="H7" s="16">
        <f>D7/F7-1</f>
        <v>-0.37464522232734154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670</v>
      </c>
      <c r="E8" s="61">
        <f>SUM(E6:E7)</f>
        <v>1</v>
      </c>
      <c r="F8" s="84">
        <f>SUM(F6:F7)</f>
        <v>1064</v>
      </c>
      <c r="G8" s="61">
        <f>SUM(G6:G7)</f>
        <v>1</v>
      </c>
      <c r="H8" s="86">
        <f>D8/F8-1</f>
        <v>-0.37030075187969924</v>
      </c>
      <c r="I8" s="58"/>
    </row>
    <row r="9" spans="1:9" ht="15">
      <c r="A9" s="77"/>
      <c r="B9" s="80"/>
      <c r="C9" s="81"/>
      <c r="D9" s="83"/>
      <c r="E9" s="60">
        <f>+D8/D17</f>
        <v>0.44816053511705684</v>
      </c>
      <c r="F9" s="85"/>
      <c r="G9" s="60">
        <f>+F8/F17</f>
        <v>0.4293785310734463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702</v>
      </c>
      <c r="E10" s="59">
        <f>D10/$D$15</f>
        <v>0.850909090909091</v>
      </c>
      <c r="F10" s="10">
        <v>1032</v>
      </c>
      <c r="G10" s="59">
        <f>F10/$F$15</f>
        <v>0.7298444130127298</v>
      </c>
      <c r="H10" s="16">
        <f>D10/F10-1</f>
        <v>-0.31976744186046513</v>
      </c>
      <c r="I10" s="58"/>
    </row>
    <row r="11" spans="1:9" ht="15">
      <c r="A11" s="35"/>
      <c r="B11" s="6"/>
      <c r="C11" s="24" t="s">
        <v>18</v>
      </c>
      <c r="D11" s="8">
        <v>28</v>
      </c>
      <c r="E11" s="59">
        <f>D11/$D$15</f>
        <v>0.03393939393939394</v>
      </c>
      <c r="F11" s="11">
        <v>39</v>
      </c>
      <c r="G11" s="59">
        <f>F11/$F$15</f>
        <v>0.027581329561527583</v>
      </c>
      <c r="H11" s="16">
        <f>IF(F11=0,"",D11/F11-1)</f>
        <v>-0.28205128205128205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94</v>
      </c>
      <c r="E13" s="59">
        <f>D13/$D$15</f>
        <v>0.11393939393939394</v>
      </c>
      <c r="F13" s="10">
        <v>338</v>
      </c>
      <c r="G13" s="59">
        <f>F13/$F$15</f>
        <v>0.23903818953323905</v>
      </c>
      <c r="H13" s="16">
        <f>D13/F13-1</f>
        <v>-0.7218934911242604</v>
      </c>
      <c r="I13" s="58"/>
    </row>
    <row r="14" spans="1:9" ht="15">
      <c r="A14" s="36"/>
      <c r="B14" s="24"/>
      <c r="C14" s="24" t="s">
        <v>22</v>
      </c>
      <c r="D14" s="8">
        <v>1</v>
      </c>
      <c r="E14" s="59">
        <f>IF(D14=0,"",D14/$D$15)</f>
        <v>0.0012121212121212121</v>
      </c>
      <c r="F14" s="10">
        <v>5</v>
      </c>
      <c r="G14" s="59">
        <f>IF(F14=0,"",F14/$F$15)</f>
        <v>0.003536067892503536</v>
      </c>
      <c r="H14" s="16">
        <f>IF(F14=0,"",D14/F14-1)</f>
        <v>-0.8</v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825</v>
      </c>
      <c r="E15" s="61">
        <f>SUM(E10:E14)</f>
        <v>1</v>
      </c>
      <c r="F15" s="82">
        <f>SUM(F10:F14)</f>
        <v>1414</v>
      </c>
      <c r="G15" s="61">
        <f>SUM(G10:G14)</f>
        <v>1</v>
      </c>
      <c r="H15" s="86">
        <f>D15/F15-1</f>
        <v>-0.41654879773691655</v>
      </c>
      <c r="I15" s="58"/>
    </row>
    <row r="16" spans="1:9" ht="15">
      <c r="A16" s="77"/>
      <c r="B16" s="80"/>
      <c r="C16" s="81"/>
      <c r="D16" s="83"/>
      <c r="E16" s="60">
        <f>+D15/D17</f>
        <v>0.5518394648829431</v>
      </c>
      <c r="F16" s="83"/>
      <c r="G16" s="60">
        <f>F15/F17</f>
        <v>0.5706214689265536</v>
      </c>
      <c r="H16" s="87"/>
      <c r="I16" s="58"/>
    </row>
    <row r="17" spans="1:9" ht="15">
      <c r="A17" s="27"/>
      <c r="B17" s="19" t="s">
        <v>30</v>
      </c>
      <c r="C17" s="28"/>
      <c r="D17" s="21">
        <f>+D15+D8</f>
        <v>1495</v>
      </c>
      <c r="E17" s="22">
        <v>1</v>
      </c>
      <c r="F17" s="21">
        <f>+F8+F15</f>
        <v>2478</v>
      </c>
      <c r="G17" s="22">
        <v>1</v>
      </c>
      <c r="H17" s="54">
        <f>D17/F17-1</f>
        <v>-0.39669087974172723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46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43</v>
      </c>
      <c r="D4" s="73"/>
      <c r="E4" s="72" t="s">
        <v>44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543</v>
      </c>
      <c r="D6" s="59">
        <f aca="true" t="shared" si="0" ref="D6:D13">C6/$C$14</f>
        <v>0.23106382978723405</v>
      </c>
      <c r="E6" s="10">
        <v>895</v>
      </c>
      <c r="F6" s="59">
        <f aca="true" t="shared" si="1" ref="F6:F13">E6/$E$14</f>
        <v>0.2768326631611506</v>
      </c>
      <c r="G6" s="15">
        <f aca="true" t="shared" si="2" ref="G6:G12">C6/E6-1</f>
        <v>-0.3932960893854749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433</v>
      </c>
      <c r="D7" s="59">
        <f t="shared" si="0"/>
        <v>0.18425531914893617</v>
      </c>
      <c r="E7" s="10">
        <v>500</v>
      </c>
      <c r="F7" s="62">
        <f t="shared" si="1"/>
        <v>0.15465511908444168</v>
      </c>
      <c r="G7" s="16">
        <f t="shared" si="2"/>
        <v>-0.134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272</v>
      </c>
      <c r="D8" s="59">
        <f t="shared" si="0"/>
        <v>0.11574468085106383</v>
      </c>
      <c r="E8" s="11">
        <v>337</v>
      </c>
      <c r="F8" s="62">
        <f t="shared" si="1"/>
        <v>0.1042375502629137</v>
      </c>
      <c r="G8" s="16">
        <f t="shared" si="2"/>
        <v>-0.19287833827893175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189</v>
      </c>
      <c r="D9" s="59">
        <f t="shared" si="0"/>
        <v>0.08042553191489361</v>
      </c>
      <c r="E9" s="10">
        <v>278</v>
      </c>
      <c r="F9" s="62">
        <f t="shared" si="1"/>
        <v>0.08598824621094958</v>
      </c>
      <c r="G9" s="16">
        <f t="shared" si="2"/>
        <v>-0.32014388489208634</v>
      </c>
      <c r="I9" s="65"/>
      <c r="J9" s="65"/>
      <c r="K9" s="64"/>
    </row>
    <row r="10" spans="1:11" ht="15">
      <c r="A10" s="29">
        <v>5</v>
      </c>
      <c r="B10" s="40" t="s">
        <v>41</v>
      </c>
      <c r="C10" s="8">
        <v>112</v>
      </c>
      <c r="D10" s="59">
        <f>C10/$C$14</f>
        <v>0.04765957446808511</v>
      </c>
      <c r="E10" s="10">
        <v>160</v>
      </c>
      <c r="F10" s="62">
        <f>E10/$E$14</f>
        <v>0.049489638107021346</v>
      </c>
      <c r="G10" s="16">
        <f>C10/E10-1</f>
        <v>-0.30000000000000004</v>
      </c>
      <c r="I10" s="65"/>
      <c r="J10" s="65"/>
      <c r="K10" s="64"/>
    </row>
    <row r="11" spans="1:11" ht="15">
      <c r="A11" s="66">
        <v>6</v>
      </c>
      <c r="B11" s="40" t="s">
        <v>40</v>
      </c>
      <c r="C11" s="8">
        <v>103</v>
      </c>
      <c r="D11" s="59">
        <f>C11/$C$14</f>
        <v>0.04382978723404255</v>
      </c>
      <c r="E11" s="10">
        <v>103</v>
      </c>
      <c r="F11" s="62">
        <f t="shared" si="1"/>
        <v>0.03185895453139499</v>
      </c>
      <c r="G11" s="16">
        <f t="shared" si="2"/>
        <v>0</v>
      </c>
      <c r="I11" s="65"/>
      <c r="J11" s="65"/>
      <c r="K11" s="64"/>
    </row>
    <row r="12" spans="1:11" ht="15">
      <c r="A12" s="29">
        <v>7</v>
      </c>
      <c r="B12" s="40" t="s">
        <v>29</v>
      </c>
      <c r="C12" s="8">
        <v>97</v>
      </c>
      <c r="D12" s="59">
        <f>C12/$C$14</f>
        <v>0.04127659574468085</v>
      </c>
      <c r="E12" s="11">
        <v>62</v>
      </c>
      <c r="F12" s="62">
        <f t="shared" si="1"/>
        <v>0.01917723476647077</v>
      </c>
      <c r="G12" s="16">
        <f t="shared" si="2"/>
        <v>0.564516129032258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601</v>
      </c>
      <c r="D13" s="59">
        <f t="shared" si="0"/>
        <v>0.25574468085106383</v>
      </c>
      <c r="E13" s="8">
        <f>E14-SUM(E6:E12)</f>
        <v>898</v>
      </c>
      <c r="F13" s="62">
        <f t="shared" si="1"/>
        <v>0.27776059387565727</v>
      </c>
      <c r="G13" s="17">
        <f>C13/E13-1</f>
        <v>-0.3307349665924276</v>
      </c>
      <c r="I13" s="65"/>
      <c r="J13" s="65"/>
      <c r="K13" s="64"/>
    </row>
    <row r="14" spans="1:11" ht="15">
      <c r="A14" s="12"/>
      <c r="B14" s="19" t="s">
        <v>5</v>
      </c>
      <c r="C14" s="20">
        <v>2350</v>
      </c>
      <c r="D14" s="23">
        <v>1</v>
      </c>
      <c r="E14" s="21">
        <v>3233</v>
      </c>
      <c r="F14" s="23">
        <v>1</v>
      </c>
      <c r="G14" s="54">
        <f>C14/E14-1</f>
        <v>-0.27312094030312406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3">
    <cfRule type="cellIs" priority="4" dxfId="11" operator="lessThan">
      <formula>0</formula>
    </cfRule>
  </conditionalFormatting>
  <conditionalFormatting sqref="G14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2" sqref="A2:H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47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43</v>
      </c>
      <c r="E4" s="73"/>
      <c r="F4" s="72" t="s">
        <v>44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21</v>
      </c>
      <c r="E6" s="59">
        <f>+D6/$D$8</f>
        <v>0.04906542056074766</v>
      </c>
      <c r="F6" s="7">
        <v>26</v>
      </c>
      <c r="G6" s="59">
        <f>+F6/$F$8</f>
        <v>0.040498442367601244</v>
      </c>
      <c r="H6" s="15">
        <f>D6/F6-1</f>
        <v>-0.1923076923076923</v>
      </c>
    </row>
    <row r="7" spans="1:8" ht="15">
      <c r="A7" s="29"/>
      <c r="B7" s="6" t="s">
        <v>13</v>
      </c>
      <c r="C7" s="94"/>
      <c r="D7" s="7">
        <v>407</v>
      </c>
      <c r="E7" s="59">
        <f>+D7/$D$8</f>
        <v>0.9509345794392523</v>
      </c>
      <c r="F7" s="7">
        <v>616</v>
      </c>
      <c r="G7" s="59">
        <f>+F7/$F$8</f>
        <v>0.9595015576323987</v>
      </c>
      <c r="H7" s="16">
        <f aca="true" t="shared" si="0" ref="H7:H17">D7/F7-1</f>
        <v>-0.3392857142857143</v>
      </c>
    </row>
    <row r="8" spans="1:8" ht="15">
      <c r="A8" s="76" t="s">
        <v>11</v>
      </c>
      <c r="B8" s="78" t="s">
        <v>5</v>
      </c>
      <c r="C8" s="79"/>
      <c r="D8" s="82">
        <f>SUM(D6:D7)</f>
        <v>428</v>
      </c>
      <c r="E8" s="31">
        <f>SUM(E6:E7)</f>
        <v>1</v>
      </c>
      <c r="F8" s="84">
        <f>SUM(F6:F7)</f>
        <v>642</v>
      </c>
      <c r="G8" s="31">
        <f>SUM(G6:G7)</f>
        <v>1</v>
      </c>
      <c r="H8" s="86">
        <f>D8/F8-1</f>
        <v>-0.33333333333333337</v>
      </c>
    </row>
    <row r="9" spans="1:8" ht="15">
      <c r="A9" s="77"/>
      <c r="B9" s="80"/>
      <c r="C9" s="81"/>
      <c r="D9" s="83"/>
      <c r="E9" s="60">
        <f>+D8/D17</f>
        <v>0.18212765957446808</v>
      </c>
      <c r="F9" s="85"/>
      <c r="G9" s="60">
        <f>+F8/F17</f>
        <v>0.19857717290442314</v>
      </c>
      <c r="H9" s="87"/>
    </row>
    <row r="10" spans="1:8" ht="15">
      <c r="A10" s="29"/>
      <c r="B10" s="24" t="s">
        <v>13</v>
      </c>
      <c r="C10" s="5" t="s">
        <v>17</v>
      </c>
      <c r="D10" s="8">
        <v>350</v>
      </c>
      <c r="E10" s="59">
        <f>D10/$D$15</f>
        <v>0.18210197710718</v>
      </c>
      <c r="F10" s="10">
        <v>411</v>
      </c>
      <c r="G10" s="59">
        <f>F10/$F$15</f>
        <v>0.1586260131223466</v>
      </c>
      <c r="H10" s="16">
        <f t="shared" si="0"/>
        <v>-0.14841849148418496</v>
      </c>
    </row>
    <row r="11" spans="1:8" ht="15">
      <c r="A11" s="29"/>
      <c r="B11" s="24"/>
      <c r="C11" s="6" t="s">
        <v>18</v>
      </c>
      <c r="D11" s="8">
        <v>943</v>
      </c>
      <c r="E11" s="59">
        <f>D11/$D$15</f>
        <v>0.4906347554630593</v>
      </c>
      <c r="F11" s="11">
        <v>1149</v>
      </c>
      <c r="G11" s="59">
        <f>F11/$F$15</f>
        <v>0.4434581242763412</v>
      </c>
      <c r="H11" s="16">
        <f t="shared" si="0"/>
        <v>-0.17928633594429944</v>
      </c>
    </row>
    <row r="12" spans="1:8" ht="15">
      <c r="A12" s="29"/>
      <c r="B12" s="24"/>
      <c r="C12" s="6" t="s">
        <v>19</v>
      </c>
      <c r="D12" s="8">
        <v>2</v>
      </c>
      <c r="E12" s="59">
        <f>D12/$D$15</f>
        <v>0.001040582726326743</v>
      </c>
      <c r="F12" s="10">
        <v>8</v>
      </c>
      <c r="G12" s="59">
        <f>F12/$F$15</f>
        <v>0.0030876109610189118</v>
      </c>
      <c r="H12" s="16">
        <f>IF(F12=0," ",D12/F12-1)</f>
        <v>-0.75</v>
      </c>
    </row>
    <row r="13" spans="1:8" ht="15">
      <c r="A13" s="29"/>
      <c r="B13" s="24"/>
      <c r="C13" s="6" t="s">
        <v>20</v>
      </c>
      <c r="D13" s="8">
        <v>548</v>
      </c>
      <c r="E13" s="59">
        <f>D13/$D$15</f>
        <v>0.2851196670135276</v>
      </c>
      <c r="F13" s="10">
        <v>924</v>
      </c>
      <c r="G13" s="59">
        <f>F13/$F$15</f>
        <v>0.3566190659976843</v>
      </c>
      <c r="H13" s="16">
        <f t="shared" si="0"/>
        <v>-0.4069264069264069</v>
      </c>
    </row>
    <row r="14" spans="1:8" ht="15">
      <c r="A14" s="32"/>
      <c r="B14" s="24"/>
      <c r="C14" s="9" t="s">
        <v>21</v>
      </c>
      <c r="D14" s="8">
        <v>79</v>
      </c>
      <c r="E14" s="59">
        <f>D14/$D$15</f>
        <v>0.041103017689906346</v>
      </c>
      <c r="F14" s="10">
        <v>99</v>
      </c>
      <c r="G14" s="59">
        <f>F14/$F$15</f>
        <v>0.03820918564260903</v>
      </c>
      <c r="H14" s="16">
        <f t="shared" si="0"/>
        <v>-0.202020202020202</v>
      </c>
    </row>
    <row r="15" spans="1:8" ht="15">
      <c r="A15" s="94" t="s">
        <v>14</v>
      </c>
      <c r="B15" s="78" t="s">
        <v>5</v>
      </c>
      <c r="C15" s="79"/>
      <c r="D15" s="82">
        <f>SUM(D10:D14)</f>
        <v>1922</v>
      </c>
      <c r="E15" s="31">
        <f>SUM(E10:E14)</f>
        <v>1</v>
      </c>
      <c r="F15" s="82">
        <f>SUM(F10:F14)</f>
        <v>2591</v>
      </c>
      <c r="G15" s="31">
        <f>SUM(G10:G14)</f>
        <v>1</v>
      </c>
      <c r="H15" s="86">
        <f>D15/F15-1</f>
        <v>-0.2582014666152065</v>
      </c>
    </row>
    <row r="16" spans="1:8" ht="15">
      <c r="A16" s="77"/>
      <c r="B16" s="80"/>
      <c r="C16" s="81"/>
      <c r="D16" s="83"/>
      <c r="E16" s="60">
        <f>+D15/D17</f>
        <v>0.8178723404255319</v>
      </c>
      <c r="F16" s="83"/>
      <c r="G16" s="60">
        <f>F15/F17</f>
        <v>0.8014228270955769</v>
      </c>
      <c r="H16" s="87"/>
    </row>
    <row r="17" spans="1:8" ht="15">
      <c r="A17" s="27"/>
      <c r="B17" s="19" t="s">
        <v>5</v>
      </c>
      <c r="C17" s="28"/>
      <c r="D17" s="21">
        <f>+D15+D8</f>
        <v>2350</v>
      </c>
      <c r="E17" s="22">
        <f>E9+E16</f>
        <v>1</v>
      </c>
      <c r="F17" s="21">
        <f>+F15+F8</f>
        <v>3233</v>
      </c>
      <c r="G17" s="22">
        <f>G9+G16</f>
        <v>1</v>
      </c>
      <c r="H17" s="18">
        <f t="shared" si="0"/>
        <v>-0.27312094030312406</v>
      </c>
    </row>
    <row r="18" ht="15">
      <c r="A18" s="33" t="s">
        <v>35</v>
      </c>
    </row>
    <row r="20" spans="1:3" ht="39.75" customHeight="1">
      <c r="A20" s="95" t="s">
        <v>48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289</v>
      </c>
      <c r="C23" s="63">
        <f aca="true" t="shared" si="1" ref="C23:C37">B23/$B$38</f>
        <v>0.12297872340425532</v>
      </c>
    </row>
    <row r="24" spans="1:3" ht="15">
      <c r="A24" s="45">
        <v>2004</v>
      </c>
      <c r="B24" s="45">
        <v>199</v>
      </c>
      <c r="C24" s="63">
        <f t="shared" si="1"/>
        <v>0.08468085106382979</v>
      </c>
    </row>
    <row r="25" spans="1:3" ht="15">
      <c r="A25" s="45">
        <v>2008</v>
      </c>
      <c r="B25" s="45">
        <v>198</v>
      </c>
      <c r="C25" s="63">
        <f t="shared" si="1"/>
        <v>0.08425531914893616</v>
      </c>
    </row>
    <row r="26" spans="1:3" ht="15">
      <c r="A26" s="45">
        <v>2006</v>
      </c>
      <c r="B26" s="45">
        <v>197</v>
      </c>
      <c r="C26" s="63">
        <f t="shared" si="1"/>
        <v>0.08382978723404255</v>
      </c>
    </row>
    <row r="27" spans="1:3" ht="15">
      <c r="A27" s="45">
        <v>2009</v>
      </c>
      <c r="B27" s="45">
        <v>180</v>
      </c>
      <c r="C27" s="63">
        <f t="shared" si="1"/>
        <v>0.07659574468085106</v>
      </c>
    </row>
    <row r="28" spans="1:3" ht="15">
      <c r="A28" s="45">
        <v>2010</v>
      </c>
      <c r="B28" s="45">
        <v>157</v>
      </c>
      <c r="C28" s="63">
        <f t="shared" si="1"/>
        <v>0.06680851063829787</v>
      </c>
    </row>
    <row r="29" spans="1:3" ht="15">
      <c r="A29" s="45">
        <v>2003</v>
      </c>
      <c r="B29" s="45">
        <v>148</v>
      </c>
      <c r="C29" s="63">
        <f t="shared" si="1"/>
        <v>0.06297872340425532</v>
      </c>
    </row>
    <row r="30" spans="1:3" ht="15">
      <c r="A30" s="45">
        <v>2007</v>
      </c>
      <c r="B30" s="45">
        <v>143</v>
      </c>
      <c r="C30" s="63">
        <f t="shared" si="1"/>
        <v>0.060851063829787236</v>
      </c>
    </row>
    <row r="31" spans="1:3" ht="15">
      <c r="A31" s="45">
        <v>2012</v>
      </c>
      <c r="B31" s="45">
        <v>109</v>
      </c>
      <c r="C31" s="63">
        <f t="shared" si="1"/>
        <v>0.04638297872340426</v>
      </c>
    </row>
    <row r="32" spans="1:3" ht="15">
      <c r="A32" s="45">
        <v>2011</v>
      </c>
      <c r="B32" s="45">
        <v>107</v>
      </c>
      <c r="C32" s="63">
        <f t="shared" si="1"/>
        <v>0.04553191489361702</v>
      </c>
    </row>
    <row r="33" spans="1:3" ht="15">
      <c r="A33" s="45">
        <v>2002</v>
      </c>
      <c r="B33" s="45">
        <v>105</v>
      </c>
      <c r="C33" s="63">
        <f t="shared" si="1"/>
        <v>0.04468085106382979</v>
      </c>
    </row>
    <row r="34" spans="1:3" ht="15">
      <c r="A34" s="45">
        <v>2001</v>
      </c>
      <c r="B34" s="45">
        <v>95</v>
      </c>
      <c r="C34" s="63">
        <f t="shared" si="1"/>
        <v>0.04042553191489362</v>
      </c>
    </row>
    <row r="35" spans="1:3" ht="15">
      <c r="A35" s="45">
        <v>2013</v>
      </c>
      <c r="B35" s="45">
        <v>94</v>
      </c>
      <c r="C35" s="63">
        <f t="shared" si="1"/>
        <v>0.04</v>
      </c>
    </row>
    <row r="36" spans="1:3" ht="15">
      <c r="A36" s="45">
        <v>2000</v>
      </c>
      <c r="B36" s="45">
        <v>49</v>
      </c>
      <c r="C36" s="63">
        <f t="shared" si="1"/>
        <v>0.020851063829787235</v>
      </c>
    </row>
    <row r="37" spans="1:3" ht="15">
      <c r="A37" s="44" t="s">
        <v>25</v>
      </c>
      <c r="B37" s="44">
        <f>B38-SUM(B23:B36)</f>
        <v>280</v>
      </c>
      <c r="C37" s="63">
        <f t="shared" si="1"/>
        <v>0.11914893617021277</v>
      </c>
    </row>
    <row r="38" spans="1:4" ht="15">
      <c r="A38" s="49" t="s">
        <v>28</v>
      </c>
      <c r="B38" s="52">
        <f>D17</f>
        <v>2350</v>
      </c>
      <c r="C38" s="50">
        <f>SUM(C23:C37)</f>
        <v>1</v>
      </c>
      <c r="D38" s="55"/>
    </row>
    <row r="39" spans="1:3" ht="15">
      <c r="A39" s="96" t="s">
        <v>35</v>
      </c>
      <c r="B39" s="96"/>
      <c r="C39" s="96"/>
    </row>
    <row r="40" spans="1:3" ht="15">
      <c r="A40" s="97"/>
      <c r="B40" s="97"/>
      <c r="C40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2021-01-20T22:04:16Z</dcterms:modified>
  <cp:category/>
  <cp:version/>
  <cp:contentType/>
  <cp:contentStatus/>
</cp:coreProperties>
</file>